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8315" windowHeight="11595" firstSheet="1" activeTab="1"/>
  </bookViews>
  <sheets>
    <sheet name="Sheet2" sheetId="1" state="hidden" r:id="rId1"/>
    <sheet name="入力フォーム" sheetId="2" r:id="rId2"/>
    <sheet name="主治医意見書作成料請求書" sheetId="3" r:id="rId3"/>
  </sheets>
  <definedNames>
    <definedName name="_xlnm.Print_Area" localSheetId="2">'主治医意見書作成料請求書'!$A$1:$AO$78</definedName>
    <definedName name="_xlnm.Print_Area" localSheetId="1">'入力フォーム'!$A$1:$AJ$31</definedName>
  </definedNames>
  <calcPr fullCalcOnLoad="1"/>
</workbook>
</file>

<file path=xl/comments3.xml><?xml version="1.0" encoding="utf-8"?>
<comments xmlns="http://schemas.openxmlformats.org/spreadsheetml/2006/main">
  <authors>
    <author>熊本県国保連合会</author>
  </authors>
  <commentList>
    <comment ref="W27" authorId="0">
      <text>
        <r>
          <rPr>
            <sz val="20"/>
            <rFont val="ＭＳ Ｐゴシック"/>
            <family val="3"/>
          </rPr>
          <t>依頼番号のみ手入力ができます。
※このコメントは印刷されません。</t>
        </r>
      </text>
    </comment>
  </commentList>
</comments>
</file>

<file path=xl/sharedStrings.xml><?xml version="1.0" encoding="utf-8"?>
<sst xmlns="http://schemas.openxmlformats.org/spreadsheetml/2006/main" count="273" uniqueCount="172">
  <si>
    <t>被保険者番号</t>
  </si>
  <si>
    <t>必須項目</t>
  </si>
  <si>
    <t>事業所番号</t>
  </si>
  <si>
    <t>事業所名称</t>
  </si>
  <si>
    <t>郵便番号</t>
  </si>
  <si>
    <t>住所</t>
  </si>
  <si>
    <t>電話番号</t>
  </si>
  <si>
    <t>氏名</t>
  </si>
  <si>
    <t>フリガナ</t>
  </si>
  <si>
    <t>生年月日</t>
  </si>
  <si>
    <t>性別</t>
  </si>
  <si>
    <t>被保険者</t>
  </si>
  <si>
    <t>作成依頼日</t>
  </si>
  <si>
    <t>意見書作成日</t>
  </si>
  <si>
    <t>意見書送付日</t>
  </si>
  <si>
    <t>意見書作成料</t>
  </si>
  <si>
    <t>診断</t>
  </si>
  <si>
    <t>胸部単純Ｘ線撮影</t>
  </si>
  <si>
    <t>血液一般検査</t>
  </si>
  <si>
    <t>血液化学検査</t>
  </si>
  <si>
    <t>尿中一般物質定性・半定量検査</t>
  </si>
  <si>
    <t>検査</t>
  </si>
  <si>
    <t>合計</t>
  </si>
  <si>
    <t>診断・検査費用</t>
  </si>
  <si>
    <t>－</t>
  </si>
  <si>
    <t>年</t>
  </si>
  <si>
    <t>月</t>
  </si>
  <si>
    <t>日</t>
  </si>
  <si>
    <t>（西暦）</t>
  </si>
  <si>
    <t>内訳</t>
  </si>
  <si>
    <t>点数</t>
  </si>
  <si>
    <t>摘要</t>
  </si>
  <si>
    <t>円</t>
  </si>
  <si>
    <t>点数合計×10円</t>
  </si>
  <si>
    <t>保険者名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</si>
  <si>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</si>
  <si>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</si>
  <si>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</si>
  <si>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</si>
  <si>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</si>
  <si>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</si>
  <si>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</si>
  <si>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</si>
  <si>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</si>
  <si>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</si>
  <si>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</si>
  <si>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</si>
  <si>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</si>
  <si>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</si>
  <si>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</si>
  <si>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</si>
  <si>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</si>
  <si>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</si>
  <si>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</si>
  <si>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</si>
  <si>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</si>
  <si>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</si>
  <si>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</si>
  <si>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</si>
  <si>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</si>
  <si>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</si>
  <si>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</si>
  <si>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</si>
  <si>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</si>
  <si>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</si>
  <si>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</si>
  <si>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</si>
  <si>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</si>
  <si>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</si>
  <si>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</si>
  <si>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</si>
  <si>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</si>
  <si>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</si>
  <si>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</si>
  <si>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</si>
  <si>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</si>
  <si>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</si>
  <si>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</si>
  <si>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</si>
  <si>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</si>
  <si>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○</t>
  </si>
  <si>
    <t>保険者番号</t>
  </si>
  <si>
    <t>（和暦）</t>
  </si>
  <si>
    <t>和暦</t>
  </si>
  <si>
    <t>意見書作成料種別</t>
  </si>
  <si>
    <t>種別</t>
  </si>
  <si>
    <t>1 明治</t>
  </si>
  <si>
    <t>2 大正</t>
  </si>
  <si>
    <t>3 昭和</t>
  </si>
  <si>
    <t>1 男</t>
  </si>
  <si>
    <t>2 女</t>
  </si>
  <si>
    <t>1 在宅 ・ 1 新規</t>
  </si>
  <si>
    <t>1 在宅 ・ 2 継続</t>
  </si>
  <si>
    <t>2 施設 ・ 1 新規</t>
  </si>
  <si>
    <t>2 施設 ・ 2 継続</t>
  </si>
  <si>
    <t>年</t>
  </si>
  <si>
    <t>保険者番号</t>
  </si>
  <si>
    <t>被保険者</t>
  </si>
  <si>
    <t>被保険者番号</t>
  </si>
  <si>
    <t>請求医療機関等</t>
  </si>
  <si>
    <t>事業所番号</t>
  </si>
  <si>
    <t>印</t>
  </si>
  <si>
    <t>生年月日</t>
  </si>
  <si>
    <t>性別</t>
  </si>
  <si>
    <t>所在地</t>
  </si>
  <si>
    <t>〒</t>
  </si>
  <si>
    <t>月</t>
  </si>
  <si>
    <t>日</t>
  </si>
  <si>
    <t>電話番号</t>
  </si>
  <si>
    <t>作成依頼日</t>
  </si>
  <si>
    <t>依頼番号</t>
  </si>
  <si>
    <t>保険者確認</t>
  </si>
  <si>
    <t>※</t>
  </si>
  <si>
    <t>※　印の欄は記入しないでください</t>
  </si>
  <si>
    <t>意見書作成日</t>
  </si>
  <si>
    <t>意見書送付日</t>
  </si>
  <si>
    <t>意見書作成料</t>
  </si>
  <si>
    <t>種別</t>
  </si>
  <si>
    <t>金額</t>
  </si>
  <si>
    <t>円</t>
  </si>
  <si>
    <t>診断・検査費用</t>
  </si>
  <si>
    <t>内訳</t>
  </si>
  <si>
    <t>点数</t>
  </si>
  <si>
    <t>摘要</t>
  </si>
  <si>
    <t>診断</t>
  </si>
  <si>
    <t>検査</t>
  </si>
  <si>
    <t>胸部単純Ｘ線撮影</t>
  </si>
  <si>
    <t>血液一般検査</t>
  </si>
  <si>
    <t>血液化学検査</t>
  </si>
  <si>
    <t>尿中一般物質定性・半定量検査</t>
  </si>
  <si>
    <t>合　計</t>
  </si>
  <si>
    <t>点数合計×10円</t>
  </si>
  <si>
    <t>請求額</t>
  </si>
  <si>
    <t>意見書料</t>
  </si>
  <si>
    <t>消費税</t>
  </si>
  <si>
    <t>合計</t>
  </si>
  <si>
    <t>主治医意見書料は、在宅・施設別、新規・継続（更新・変更）申請別に以下の金額とする。</t>
  </si>
  <si>
    <t>在宅</t>
  </si>
  <si>
    <t>施設</t>
  </si>
  <si>
    <t>新規申請者</t>
  </si>
  <si>
    <t>５，０００円</t>
  </si>
  <si>
    <t>４，０００円</t>
  </si>
  <si>
    <t>継続申請者</t>
  </si>
  <si>
    <t>３，０００円</t>
  </si>
  <si>
    <t>介護保険　　主治医意見書作成料請求書</t>
  </si>
  <si>
    <t>月分</t>
  </si>
  <si>
    <t>（フリガナ）
氏名</t>
  </si>
  <si>
    <t>事業所
名称</t>
  </si>
  <si>
    <t>主治医がなく主訴もない者が要介護認定を行った場合、意見書を記載するのに必要な診察・検査について、初診料及び医師の判断に応じて行った検査等（以下のものに限る）に対し、診療報酬単価に基づき積算した額を請求することができる。
【医師の判断に基づき行う検査の範囲】
・胸部単純Ｘ線撮影　　・血液一般検査　　・血液化学検査　　・尿中一般物質定性･半定量検査</t>
  </si>
  <si>
    <t>ＯＫ</t>
  </si>
  <si>
    <t>エラー</t>
  </si>
  <si>
    <t>入 力 判 定</t>
  </si>
  <si>
    <t>日付判定</t>
  </si>
  <si>
    <t>↑上記3つの日付は、上から順になるように入力してください（同日は可）。</t>
  </si>
  <si>
    <t>消費税</t>
  </si>
  <si>
    <t>←20190930まで8％</t>
  </si>
  <si>
    <t>←20191001から10％</t>
  </si>
  <si>
    <t>請求医療機関等</t>
  </si>
  <si>
    <t>作成依頼日</t>
  </si>
  <si>
    <t>意見書作成日</t>
  </si>
  <si>
    <t>意見書送付日</t>
  </si>
  <si>
    <t>月</t>
  </si>
  <si>
    <t>月</t>
  </si>
  <si>
    <t>主治医意見書作成料請求書　入力フォーム</t>
  </si>
  <si>
    <t>生年月日</t>
  </si>
  <si>
    <t>↓実際から1年引いています</t>
  </si>
  <si>
    <t>※熊本県外及び熊本市は、直接請求のため選ぶことができません。</t>
  </si>
  <si>
    <t>保険者（市町村）名　※</t>
  </si>
  <si>
    <t>年</t>
  </si>
  <si>
    <t>月</t>
  </si>
  <si>
    <t>日</t>
  </si>
  <si>
    <t>Ver.1.1.1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</si>
</sst>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円（税別）&quot;"/>
    <numFmt numFmtId="178" formatCode="[$-F800]dddd\,\ mmmm\ dd\,\ yyyy"/>
    <numFmt numFmtId="179" formatCode="0#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HGSｺﾞｼｯｸE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16"/>
      <color indexed="8"/>
      <name val="HGSｺﾞｼｯｸM"/>
      <family val="3"/>
    </font>
    <font>
      <sz val="20"/>
      <color indexed="30"/>
      <name val="HGSｺﾞｼｯｸM"/>
      <family val="3"/>
    </font>
    <font>
      <sz val="11"/>
      <color indexed="8"/>
      <name val="HGSｺﾞｼｯｸM"/>
      <family val="3"/>
    </font>
    <font>
      <sz val="8"/>
      <color indexed="8"/>
      <name val="ＭＳ Ｐゴシック"/>
      <family val="3"/>
    </font>
    <font>
      <sz val="14"/>
      <color indexed="8"/>
      <name val="HGSｺﾞｼｯｸM"/>
      <family val="3"/>
    </font>
    <font>
      <i/>
      <sz val="20"/>
      <color indexed="30"/>
      <name val="HGSｺﾞｼｯｸM"/>
      <family val="3"/>
    </font>
    <font>
      <i/>
      <sz val="14"/>
      <color indexed="30"/>
      <name val="HGSｺﾞｼｯｸM"/>
      <family val="3"/>
    </font>
    <font>
      <sz val="9"/>
      <name val="MS UI Gothic"/>
      <family val="3"/>
    </font>
    <font>
      <sz val="20"/>
      <color indexed="8"/>
      <name val="HGS明朝E"/>
      <family val="1"/>
    </font>
    <font>
      <b/>
      <sz val="11"/>
      <color indexed="9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16"/>
      <color theme="1"/>
      <name val="HGSｺﾞｼｯｸM"/>
      <family val="3"/>
    </font>
    <font>
      <sz val="20"/>
      <color rgb="FF0070C0"/>
      <name val="HGSｺﾞｼｯｸM"/>
      <family val="3"/>
    </font>
    <font>
      <sz val="11"/>
      <color theme="1"/>
      <name val="ＭＳ Ｐゴシック"/>
      <family val="3"/>
    </font>
    <font>
      <sz val="11"/>
      <color theme="1"/>
      <name val="HGSｺﾞｼｯｸM"/>
      <family val="3"/>
    </font>
    <font>
      <sz val="8"/>
      <color theme="1"/>
      <name val="Calibri"/>
      <family val="3"/>
    </font>
    <font>
      <i/>
      <sz val="20"/>
      <color rgb="FF0070C0"/>
      <name val="HGSｺﾞｼｯｸM"/>
      <family val="3"/>
    </font>
    <font>
      <i/>
      <sz val="14"/>
      <color rgb="FF0070C0"/>
      <name val="HGSｺﾞｼｯｸM"/>
      <family val="3"/>
    </font>
    <font>
      <sz val="14"/>
      <color theme="1"/>
      <name val="HGSｺﾞｼｯｸM"/>
      <family val="3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dotted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4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9" borderId="0" applyNumberFormat="0" applyBorder="0" applyAlignment="0" applyProtection="0"/>
    <xf numFmtId="0" fontId="40" fillId="41" borderId="0" applyNumberFormat="0" applyBorder="0" applyAlignment="0" applyProtection="0"/>
    <xf numFmtId="0" fontId="4" fillId="31" borderId="0" applyNumberFormat="0" applyBorder="0" applyAlignment="0" applyProtection="0"/>
    <xf numFmtId="0" fontId="40" fillId="42" borderId="0" applyNumberFormat="0" applyBorder="0" applyAlignment="0" applyProtection="0"/>
    <xf numFmtId="0" fontId="4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44" borderId="1" applyNumberFormat="0" applyAlignment="0" applyProtection="0"/>
    <xf numFmtId="0" fontId="6" fillId="45" borderId="2" applyNumberFormat="0" applyAlignment="0" applyProtection="0"/>
    <xf numFmtId="0" fontId="43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50" borderId="0" applyNumberFormat="0" applyBorder="0" applyAlignment="0" applyProtection="0"/>
    <xf numFmtId="0" fontId="9" fillId="5" borderId="0" applyNumberFormat="0" applyBorder="0" applyAlignment="0" applyProtection="0"/>
    <xf numFmtId="0" fontId="46" fillId="51" borderId="7" applyNumberFormat="0" applyAlignment="0" applyProtection="0"/>
    <xf numFmtId="0" fontId="10" fillId="52" borderId="8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10" applyNumberFormat="0" applyFill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50" fillId="0" borderId="13" applyNumberFormat="0" applyFill="0" applyAlignment="0" applyProtection="0"/>
    <xf numFmtId="0" fontId="14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5" fillId="0" borderId="16" applyNumberFormat="0" applyFill="0" applyAlignment="0" applyProtection="0"/>
    <xf numFmtId="0" fontId="52" fillId="51" borderId="17" applyNumberFormat="0" applyAlignment="0" applyProtection="0"/>
    <xf numFmtId="0" fontId="16" fillId="52" borderId="18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7" applyNumberFormat="0" applyAlignment="0" applyProtection="0"/>
    <xf numFmtId="0" fontId="18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5" fillId="54" borderId="0" applyNumberFormat="0" applyBorder="0" applyAlignment="0" applyProtection="0"/>
    <xf numFmtId="0" fontId="19" fillId="7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00" applyAlignment="1">
      <alignment horizontal="center" vertical="center"/>
      <protection/>
    </xf>
    <xf numFmtId="49" fontId="3" fillId="0" borderId="0" xfId="100" applyNumberFormat="1" applyFill="1" applyBorder="1" applyAlignment="1">
      <alignment horizontal="center" vertical="center"/>
      <protection/>
    </xf>
    <xf numFmtId="0" fontId="3" fillId="0" borderId="0" xfId="100" applyFill="1" applyBorder="1" applyAlignment="1">
      <alignment horizontal="center" vertical="center"/>
      <protection/>
    </xf>
    <xf numFmtId="3" fontId="0" fillId="0" borderId="0" xfId="0" applyNumberFormat="1" applyAlignment="1">
      <alignment vertical="center"/>
    </xf>
    <xf numFmtId="0" fontId="56" fillId="21" borderId="0" xfId="0" applyFont="1" applyFill="1" applyAlignment="1" applyProtection="1">
      <alignment vertical="center"/>
      <protection/>
    </xf>
    <xf numFmtId="0" fontId="56" fillId="21" borderId="0" xfId="0" applyFont="1" applyFill="1" applyBorder="1" applyAlignment="1" applyProtection="1">
      <alignment vertical="center"/>
      <protection/>
    </xf>
    <xf numFmtId="0" fontId="56" fillId="21" borderId="0" xfId="0" applyFont="1" applyFill="1" applyAlignment="1" applyProtection="1">
      <alignment horizontal="center" vertical="center"/>
      <protection/>
    </xf>
    <xf numFmtId="0" fontId="57" fillId="21" borderId="0" xfId="0" applyFont="1" applyFill="1" applyAlignment="1" applyProtection="1">
      <alignment horizontal="center" vertical="center"/>
      <protection/>
    </xf>
    <xf numFmtId="0" fontId="56" fillId="55" borderId="19" xfId="0" applyFont="1" applyFill="1" applyBorder="1" applyAlignment="1" applyProtection="1">
      <alignment horizontal="center" vertical="center"/>
      <protection/>
    </xf>
    <xf numFmtId="0" fontId="57" fillId="21" borderId="20" xfId="0" applyFont="1" applyFill="1" applyBorder="1" applyAlignment="1" applyProtection="1">
      <alignment vertical="center"/>
      <protection/>
    </xf>
    <xf numFmtId="0" fontId="57" fillId="21" borderId="0" xfId="0" applyFont="1" applyFill="1" applyBorder="1" applyAlignment="1" applyProtection="1">
      <alignment vertical="center"/>
      <protection/>
    </xf>
    <xf numFmtId="0" fontId="56" fillId="55" borderId="21" xfId="0" applyFont="1" applyFill="1" applyBorder="1" applyAlignment="1" applyProtection="1">
      <alignment horizontal="center" vertical="center"/>
      <protection/>
    </xf>
    <xf numFmtId="0" fontId="56" fillId="55" borderId="22" xfId="0" applyFont="1" applyFill="1" applyBorder="1" applyAlignment="1" applyProtection="1">
      <alignment horizontal="center" vertical="center"/>
      <protection/>
    </xf>
    <xf numFmtId="0" fontId="57" fillId="21" borderId="0" xfId="0" applyFont="1" applyFill="1" applyAlignment="1" applyProtection="1">
      <alignment vertical="center"/>
      <protection/>
    </xf>
    <xf numFmtId="0" fontId="23" fillId="55" borderId="0" xfId="101" applyFont="1" applyFill="1" applyAlignment="1">
      <alignment vertical="center"/>
      <protection/>
    </xf>
    <xf numFmtId="0" fontId="23" fillId="55" borderId="0" xfId="101" applyFont="1" applyFill="1" applyBorder="1" applyAlignment="1">
      <alignment vertical="center"/>
      <protection/>
    </xf>
    <xf numFmtId="0" fontId="23" fillId="0" borderId="0" xfId="101" applyFont="1" applyFill="1" applyAlignment="1">
      <alignment vertical="center"/>
      <protection/>
    </xf>
    <xf numFmtId="0" fontId="24" fillId="0" borderId="0" xfId="101" applyFont="1" applyFill="1" applyAlignment="1">
      <alignment horizontal="center" vertical="center"/>
      <protection/>
    </xf>
    <xf numFmtId="0" fontId="23" fillId="0" borderId="0" xfId="101" applyFont="1" applyFill="1" applyBorder="1" applyAlignment="1">
      <alignment vertical="center"/>
      <protection/>
    </xf>
    <xf numFmtId="0" fontId="23" fillId="0" borderId="0" xfId="101" applyFont="1" applyFill="1" applyAlignment="1">
      <alignment vertical="top" textRotation="255"/>
      <protection/>
    </xf>
    <xf numFmtId="0" fontId="22" fillId="0" borderId="0" xfId="101" applyFont="1" applyFill="1" applyAlignment="1">
      <alignment horizontal="center" vertical="top" textRotation="255"/>
      <protection/>
    </xf>
    <xf numFmtId="0" fontId="23" fillId="0" borderId="0" xfId="101" applyFont="1" applyFill="1" applyBorder="1" applyAlignment="1">
      <alignment vertical="center" wrapText="1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6" fillId="55" borderId="23" xfId="0" applyFont="1" applyFill="1" applyBorder="1" applyAlignment="1" applyProtection="1">
      <alignment horizontal="center" vertical="center"/>
      <protection/>
    </xf>
    <xf numFmtId="0" fontId="56" fillId="55" borderId="24" xfId="0" applyFont="1" applyFill="1" applyBorder="1" applyAlignment="1" applyProtection="1">
      <alignment horizontal="center" vertical="center"/>
      <protection/>
    </xf>
    <xf numFmtId="0" fontId="58" fillId="21" borderId="0" xfId="0" applyFont="1" applyFill="1" applyAlignment="1" applyProtection="1">
      <alignment horizontal="center" vertical="center"/>
      <protection/>
    </xf>
    <xf numFmtId="0" fontId="23" fillId="0" borderId="0" xfId="101" applyFont="1" applyFill="1" applyAlignment="1">
      <alignment horizontal="right" vertical="center"/>
      <protection/>
    </xf>
    <xf numFmtId="0" fontId="59" fillId="21" borderId="0" xfId="0" applyFont="1" applyFill="1" applyAlignment="1" applyProtection="1">
      <alignment vertical="center"/>
      <protection/>
    </xf>
    <xf numFmtId="0" fontId="56" fillId="55" borderId="25" xfId="0" applyFont="1" applyFill="1" applyBorder="1" applyAlignment="1" applyProtection="1">
      <alignment horizontal="center" vertical="center"/>
      <protection/>
    </xf>
    <xf numFmtId="0" fontId="56" fillId="55" borderId="26" xfId="0" applyFont="1" applyFill="1" applyBorder="1" applyAlignment="1" applyProtection="1">
      <alignment horizontal="center" vertical="center"/>
      <protection/>
    </xf>
    <xf numFmtId="0" fontId="20" fillId="56" borderId="0" xfId="100" applyFont="1" applyFill="1" applyBorder="1" applyAlignment="1">
      <alignment horizontal="center" vertical="center" wrapText="1"/>
      <protection/>
    </xf>
    <xf numFmtId="0" fontId="3" fillId="56" borderId="0" xfId="100" applyFill="1" applyBorder="1" applyAlignment="1">
      <alignment horizontal="center" vertical="center"/>
      <protection/>
    </xf>
    <xf numFmtId="0" fontId="3" fillId="56" borderId="0" xfId="100" applyNumberFormat="1" applyFill="1" applyBorder="1" applyAlignment="1">
      <alignment horizontal="center" vertical="center"/>
      <protection/>
    </xf>
    <xf numFmtId="0" fontId="0" fillId="56" borderId="0" xfId="0" applyFill="1" applyAlignment="1">
      <alignment vertical="center"/>
    </xf>
    <xf numFmtId="3" fontId="0" fillId="56" borderId="0" xfId="0" applyNumberFormat="1" applyFill="1" applyAlignment="1">
      <alignment vertical="center"/>
    </xf>
    <xf numFmtId="0" fontId="0" fillId="56" borderId="0" xfId="0" applyFill="1" applyAlignment="1">
      <alignment horizontal="center" vertical="center"/>
    </xf>
    <xf numFmtId="0" fontId="60" fillId="56" borderId="0" xfId="0" applyFont="1" applyFill="1" applyAlignment="1" applyProtection="1">
      <alignment vertical="center"/>
      <protection/>
    </xf>
    <xf numFmtId="2" fontId="0" fillId="56" borderId="0" xfId="0" applyNumberFormat="1" applyFill="1" applyAlignment="1">
      <alignment horizontal="center" vertical="center"/>
    </xf>
    <xf numFmtId="0" fontId="0" fillId="56" borderId="0" xfId="0" applyFill="1" applyAlignment="1">
      <alignment horizontal="left" vertical="center"/>
    </xf>
    <xf numFmtId="0" fontId="27" fillId="0" borderId="0" xfId="101" applyFont="1" applyFill="1" applyAlignment="1">
      <alignment horizontal="right" vertical="center"/>
      <protection/>
    </xf>
    <xf numFmtId="14" fontId="0" fillId="56" borderId="0" xfId="0" applyNumberFormat="1" applyFill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 applyProtection="1">
      <alignment horizontal="center" vertical="center"/>
      <protection locked="0"/>
    </xf>
    <xf numFmtId="0" fontId="62" fillId="56" borderId="0" xfId="0" applyFont="1" applyFill="1" applyAlignment="1">
      <alignment horizontal="left" vertical="center"/>
    </xf>
    <xf numFmtId="0" fontId="56" fillId="21" borderId="0" xfId="0" applyFont="1" applyFill="1" applyBorder="1" applyAlignment="1" applyProtection="1">
      <alignment horizontal="left" vertical="center"/>
      <protection/>
    </xf>
    <xf numFmtId="0" fontId="57" fillId="21" borderId="0" xfId="0" applyFont="1" applyFill="1" applyBorder="1" applyAlignment="1" applyProtection="1">
      <alignment horizontal="center" vertical="center" shrinkToFit="1"/>
      <protection/>
    </xf>
    <xf numFmtId="0" fontId="61" fillId="0" borderId="28" xfId="0" applyNumberFormat="1" applyFont="1" applyFill="1" applyBorder="1" applyAlignment="1" applyProtection="1">
      <alignment horizontal="center" vertical="center"/>
      <protection locked="0"/>
    </xf>
    <xf numFmtId="0" fontId="61" fillId="21" borderId="0" xfId="0" applyFont="1" applyFill="1" applyBorder="1" applyAlignment="1" applyProtection="1">
      <alignment horizontal="center" vertical="center"/>
      <protection/>
    </xf>
    <xf numFmtId="178" fontId="56" fillId="0" borderId="0" xfId="0" applyNumberFormat="1" applyFont="1" applyFill="1" applyAlignment="1" applyProtection="1">
      <alignment vertical="center"/>
      <protection/>
    </xf>
    <xf numFmtId="0" fontId="63" fillId="21" borderId="0" xfId="0" applyFont="1" applyFill="1" applyAlignment="1" applyProtection="1">
      <alignment horizontal="center" vertical="center"/>
      <protection/>
    </xf>
    <xf numFmtId="0" fontId="64" fillId="21" borderId="0" xfId="0" applyFont="1" applyFill="1" applyAlignment="1" applyProtection="1">
      <alignment horizontal="center" vertical="center"/>
      <protection/>
    </xf>
    <xf numFmtId="0" fontId="56" fillId="21" borderId="0" xfId="0" applyFont="1" applyFill="1" applyAlignment="1" applyProtection="1">
      <alignment horizontal="center" vertical="center" shrinkToFit="1"/>
      <protection/>
    </xf>
    <xf numFmtId="0" fontId="56" fillId="21" borderId="29" xfId="0" applyFont="1" applyFill="1" applyBorder="1" applyAlignment="1" applyProtection="1">
      <alignment horizontal="center" vertical="center" shrinkToFit="1"/>
      <protection/>
    </xf>
    <xf numFmtId="0" fontId="65" fillId="55" borderId="25" xfId="0" applyFont="1" applyFill="1" applyBorder="1" applyAlignment="1" applyProtection="1">
      <alignment horizontal="center" vertical="center"/>
      <protection/>
    </xf>
    <xf numFmtId="0" fontId="56" fillId="55" borderId="25" xfId="0" applyFont="1" applyFill="1" applyBorder="1" applyAlignment="1" applyProtection="1">
      <alignment horizontal="center" vertical="center"/>
      <protection/>
    </xf>
    <xf numFmtId="0" fontId="56" fillId="55" borderId="30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32" xfId="0" applyFont="1" applyFill="1" applyBorder="1" applyAlignment="1" applyProtection="1">
      <alignment horizontal="center" vertical="center"/>
      <protection locked="0"/>
    </xf>
    <xf numFmtId="0" fontId="61" fillId="0" borderId="27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32" xfId="0" applyFont="1" applyFill="1" applyBorder="1" applyAlignment="1" applyProtection="1">
      <alignment horizontal="center" vertical="center" shrinkToFit="1"/>
      <protection locked="0"/>
    </xf>
    <xf numFmtId="0" fontId="61" fillId="0" borderId="27" xfId="0" applyFont="1" applyFill="1" applyBorder="1" applyAlignment="1" applyProtection="1">
      <alignment horizontal="center" vertical="center" shrinkToFit="1"/>
      <protection locked="0"/>
    </xf>
    <xf numFmtId="49" fontId="61" fillId="0" borderId="31" xfId="0" applyNumberFormat="1" applyFont="1" applyFill="1" applyBorder="1" applyAlignment="1" applyProtection="1">
      <alignment horizontal="center" vertical="center"/>
      <protection locked="0"/>
    </xf>
    <xf numFmtId="49" fontId="61" fillId="0" borderId="32" xfId="0" applyNumberFormat="1" applyFont="1" applyFill="1" applyBorder="1" applyAlignment="1" applyProtection="1">
      <alignment horizontal="center" vertical="center"/>
      <protection locked="0"/>
    </xf>
    <xf numFmtId="49" fontId="61" fillId="0" borderId="27" xfId="0" applyNumberFormat="1" applyFont="1" applyFill="1" applyBorder="1" applyAlignment="1" applyProtection="1">
      <alignment horizontal="center" vertical="center"/>
      <protection locked="0"/>
    </xf>
    <xf numFmtId="0" fontId="57" fillId="55" borderId="33" xfId="0" applyFont="1" applyFill="1" applyBorder="1" applyAlignment="1" applyProtection="1">
      <alignment horizontal="center" vertical="center" shrinkToFit="1"/>
      <protection/>
    </xf>
    <xf numFmtId="0" fontId="57" fillId="55" borderId="26" xfId="0" applyFont="1" applyFill="1" applyBorder="1" applyAlignment="1" applyProtection="1">
      <alignment horizontal="center" vertical="center" shrinkToFit="1"/>
      <protection/>
    </xf>
    <xf numFmtId="0" fontId="57" fillId="55" borderId="34" xfId="0" applyFont="1" applyFill="1" applyBorder="1" applyAlignment="1" applyProtection="1">
      <alignment horizontal="center" vertical="center" shrinkToFit="1"/>
      <protection/>
    </xf>
    <xf numFmtId="0" fontId="61" fillId="0" borderId="31" xfId="0" applyFont="1" applyFill="1" applyBorder="1" applyAlignment="1" applyProtection="1">
      <alignment horizontal="center" vertical="center" shrinkToFit="1"/>
      <protection locked="0"/>
    </xf>
    <xf numFmtId="0" fontId="61" fillId="0" borderId="35" xfId="0" applyFont="1" applyFill="1" applyBorder="1" applyAlignment="1" applyProtection="1">
      <alignment horizontal="center" vertical="center"/>
      <protection locked="0"/>
    </xf>
    <xf numFmtId="0" fontId="61" fillId="0" borderId="36" xfId="0" applyFont="1" applyFill="1" applyBorder="1" applyAlignment="1" applyProtection="1">
      <alignment horizontal="center" vertical="center"/>
      <protection locked="0"/>
    </xf>
    <xf numFmtId="0" fontId="61" fillId="0" borderId="37" xfId="0" applyFont="1" applyFill="1" applyBorder="1" applyAlignment="1" applyProtection="1">
      <alignment horizontal="center" vertical="center"/>
      <protection locked="0"/>
    </xf>
    <xf numFmtId="0" fontId="61" fillId="55" borderId="38" xfId="0" applyFont="1" applyFill="1" applyBorder="1" applyAlignment="1" applyProtection="1">
      <alignment horizontal="center" vertical="center"/>
      <protection/>
    </xf>
    <xf numFmtId="0" fontId="61" fillId="55" borderId="39" xfId="0" applyFont="1" applyFill="1" applyBorder="1" applyAlignment="1" applyProtection="1">
      <alignment horizontal="center" vertical="center"/>
      <protection/>
    </xf>
    <xf numFmtId="0" fontId="65" fillId="56" borderId="40" xfId="0" applyFont="1" applyFill="1" applyBorder="1" applyAlignment="1" applyProtection="1">
      <alignment horizontal="center" vertical="center" shrinkToFit="1"/>
      <protection/>
    </xf>
    <xf numFmtId="0" fontId="65" fillId="56" borderId="23" xfId="0" applyFont="1" applyFill="1" applyBorder="1" applyAlignment="1" applyProtection="1">
      <alignment horizontal="center" vertical="center" shrinkToFit="1"/>
      <protection/>
    </xf>
    <xf numFmtId="0" fontId="65" fillId="56" borderId="38" xfId="0" applyFont="1" applyFill="1" applyBorder="1" applyAlignment="1" applyProtection="1">
      <alignment horizontal="center" vertical="center" shrinkToFit="1"/>
      <protection/>
    </xf>
    <xf numFmtId="0" fontId="65" fillId="56" borderId="41" xfId="0" applyFont="1" applyFill="1" applyBorder="1" applyAlignment="1" applyProtection="1">
      <alignment horizontal="center" vertical="center" shrinkToFit="1"/>
      <protection/>
    </xf>
    <xf numFmtId="0" fontId="65" fillId="56" borderId="0" xfId="0" applyFont="1" applyFill="1" applyBorder="1" applyAlignment="1" applyProtection="1">
      <alignment horizontal="center" vertical="center" shrinkToFit="1"/>
      <protection/>
    </xf>
    <xf numFmtId="0" fontId="65" fillId="56" borderId="29" xfId="0" applyFont="1" applyFill="1" applyBorder="1" applyAlignment="1" applyProtection="1">
      <alignment horizontal="center" vertical="center" shrinkToFit="1"/>
      <protection/>
    </xf>
    <xf numFmtId="0" fontId="65" fillId="56" borderId="42" xfId="0" applyFont="1" applyFill="1" applyBorder="1" applyAlignment="1" applyProtection="1">
      <alignment horizontal="center" vertical="center" shrinkToFit="1"/>
      <protection/>
    </xf>
    <xf numFmtId="0" fontId="65" fillId="56" borderId="43" xfId="0" applyFont="1" applyFill="1" applyBorder="1" applyAlignment="1" applyProtection="1">
      <alignment horizontal="center" vertical="center" shrinkToFit="1"/>
      <protection/>
    </xf>
    <xf numFmtId="0" fontId="65" fillId="56" borderId="44" xfId="0" applyFont="1" applyFill="1" applyBorder="1" applyAlignment="1" applyProtection="1">
      <alignment horizontal="center" vertical="center" shrinkToFit="1"/>
      <protection/>
    </xf>
    <xf numFmtId="177" fontId="56" fillId="55" borderId="45" xfId="0" applyNumberFormat="1" applyFont="1" applyFill="1" applyBorder="1" applyAlignment="1" applyProtection="1">
      <alignment horizontal="right" vertical="center"/>
      <protection/>
    </xf>
    <xf numFmtId="177" fontId="56" fillId="55" borderId="26" xfId="0" applyNumberFormat="1" applyFont="1" applyFill="1" applyBorder="1" applyAlignment="1" applyProtection="1">
      <alignment horizontal="right" vertical="center"/>
      <protection/>
    </xf>
    <xf numFmtId="177" fontId="56" fillId="55" borderId="34" xfId="0" applyNumberFormat="1" applyFont="1" applyFill="1" applyBorder="1" applyAlignment="1" applyProtection="1">
      <alignment horizontal="right" vertical="center"/>
      <protection/>
    </xf>
    <xf numFmtId="0" fontId="56" fillId="55" borderId="39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left" vertical="center"/>
      <protection locked="0"/>
    </xf>
    <xf numFmtId="0" fontId="61" fillId="0" borderId="32" xfId="0" applyFont="1" applyFill="1" applyBorder="1" applyAlignment="1" applyProtection="1">
      <alignment horizontal="left" vertical="center"/>
      <protection locked="0"/>
    </xf>
    <xf numFmtId="0" fontId="61" fillId="0" borderId="27" xfId="0" applyFont="1" applyFill="1" applyBorder="1" applyAlignment="1" applyProtection="1">
      <alignment horizontal="left" vertical="center"/>
      <protection locked="0"/>
    </xf>
    <xf numFmtId="176" fontId="61" fillId="0" borderId="31" xfId="0" applyNumberFormat="1" applyFont="1" applyFill="1" applyBorder="1" applyAlignment="1" applyProtection="1">
      <alignment horizontal="right" vertical="center" indent="1"/>
      <protection locked="0"/>
    </xf>
    <xf numFmtId="176" fontId="61" fillId="0" borderId="32" xfId="0" applyNumberFormat="1" applyFont="1" applyFill="1" applyBorder="1" applyAlignment="1" applyProtection="1">
      <alignment horizontal="right" vertical="center" indent="1"/>
      <protection locked="0"/>
    </xf>
    <xf numFmtId="176" fontId="61" fillId="0" borderId="27" xfId="0" applyNumberFormat="1" applyFont="1" applyFill="1" applyBorder="1" applyAlignment="1" applyProtection="1">
      <alignment horizontal="right" vertical="center" indent="1"/>
      <protection locked="0"/>
    </xf>
    <xf numFmtId="0" fontId="56" fillId="55" borderId="33" xfId="0" applyFont="1" applyFill="1" applyBorder="1" applyAlignment="1" applyProtection="1">
      <alignment horizontal="left" vertical="center"/>
      <protection/>
    </xf>
    <xf numFmtId="0" fontId="56" fillId="55" borderId="26" xfId="0" applyFont="1" applyFill="1" applyBorder="1" applyAlignment="1" applyProtection="1">
      <alignment horizontal="left" vertical="center"/>
      <protection/>
    </xf>
    <xf numFmtId="0" fontId="56" fillId="55" borderId="26" xfId="0" applyFont="1" applyFill="1" applyBorder="1" applyAlignment="1" applyProtection="1">
      <alignment horizontal="center" vertical="center"/>
      <protection/>
    </xf>
    <xf numFmtId="0" fontId="56" fillId="55" borderId="34" xfId="0" applyFont="1" applyFill="1" applyBorder="1" applyAlignment="1" applyProtection="1">
      <alignment horizontal="center" vertical="center"/>
      <protection/>
    </xf>
    <xf numFmtId="0" fontId="56" fillId="55" borderId="46" xfId="0" applyFont="1" applyFill="1" applyBorder="1" applyAlignment="1" applyProtection="1">
      <alignment horizontal="right" vertical="center"/>
      <protection/>
    </xf>
    <xf numFmtId="0" fontId="56" fillId="55" borderId="47" xfId="0" applyFont="1" applyFill="1" applyBorder="1" applyAlignment="1" applyProtection="1">
      <alignment horizontal="right" vertical="center"/>
      <protection/>
    </xf>
    <xf numFmtId="0" fontId="56" fillId="55" borderId="19" xfId="0" applyFont="1" applyFill="1" applyBorder="1" applyAlignment="1" applyProtection="1">
      <alignment horizontal="right" vertical="center"/>
      <protection/>
    </xf>
    <xf numFmtId="0" fontId="56" fillId="55" borderId="25" xfId="0" applyFont="1" applyFill="1" applyBorder="1" applyAlignment="1" applyProtection="1">
      <alignment horizontal="center" vertical="center" textRotation="255"/>
      <protection/>
    </xf>
    <xf numFmtId="0" fontId="56" fillId="55" borderId="25" xfId="0" applyFont="1" applyFill="1" applyBorder="1" applyAlignment="1" applyProtection="1">
      <alignment horizontal="left" vertical="center"/>
      <protection/>
    </xf>
    <xf numFmtId="0" fontId="56" fillId="55" borderId="33" xfId="0" applyFont="1" applyFill="1" applyBorder="1" applyAlignment="1" applyProtection="1">
      <alignment horizontal="center" vertical="center"/>
      <protection/>
    </xf>
    <xf numFmtId="176" fontId="61" fillId="55" borderId="47" xfId="0" applyNumberFormat="1" applyFont="1" applyFill="1" applyBorder="1" applyAlignment="1" applyProtection="1">
      <alignment horizontal="right" vertical="center"/>
      <protection/>
    </xf>
    <xf numFmtId="176" fontId="61" fillId="55" borderId="42" xfId="0" applyNumberFormat="1" applyFont="1" applyFill="1" applyBorder="1" applyAlignment="1" applyProtection="1">
      <alignment horizontal="right" vertical="center" indent="1"/>
      <protection/>
    </xf>
    <xf numFmtId="176" fontId="61" fillId="55" borderId="43" xfId="0" applyNumberFormat="1" applyFont="1" applyFill="1" applyBorder="1" applyAlignment="1" applyProtection="1">
      <alignment horizontal="right" vertical="center" indent="1"/>
      <protection/>
    </xf>
    <xf numFmtId="176" fontId="61" fillId="55" borderId="44" xfId="0" applyNumberFormat="1" applyFont="1" applyFill="1" applyBorder="1" applyAlignment="1" applyProtection="1">
      <alignment horizontal="right" vertical="center" indent="1"/>
      <protection/>
    </xf>
    <xf numFmtId="0" fontId="23" fillId="0" borderId="25" xfId="101" applyFont="1" applyFill="1" applyBorder="1" applyAlignment="1">
      <alignment horizontal="center" vertical="center"/>
      <protection/>
    </xf>
    <xf numFmtId="0" fontId="25" fillId="0" borderId="41" xfId="101" applyFont="1" applyFill="1" applyBorder="1" applyAlignment="1">
      <alignment horizontal="center" vertical="center" wrapText="1"/>
      <protection/>
    </xf>
    <xf numFmtId="0" fontId="25" fillId="0" borderId="0" xfId="101" applyFont="1" applyFill="1" applyBorder="1" applyAlignment="1">
      <alignment horizontal="center" vertical="center" wrapText="1"/>
      <protection/>
    </xf>
    <xf numFmtId="0" fontId="25" fillId="0" borderId="29" xfId="101" applyFont="1" applyFill="1" applyBorder="1" applyAlignment="1">
      <alignment horizontal="center" vertical="center" wrapText="1"/>
      <protection/>
    </xf>
    <xf numFmtId="0" fontId="25" fillId="0" borderId="42" xfId="101" applyFont="1" applyFill="1" applyBorder="1" applyAlignment="1">
      <alignment horizontal="center" vertical="center" wrapText="1"/>
      <protection/>
    </xf>
    <xf numFmtId="0" fontId="25" fillId="0" borderId="43" xfId="101" applyFont="1" applyFill="1" applyBorder="1" applyAlignment="1">
      <alignment horizontal="center" vertical="center" wrapText="1"/>
      <protection/>
    </xf>
    <xf numFmtId="0" fontId="25" fillId="0" borderId="44" xfId="101" applyFont="1" applyFill="1" applyBorder="1" applyAlignment="1">
      <alignment horizontal="center" vertical="center" wrapText="1"/>
      <protection/>
    </xf>
    <xf numFmtId="0" fontId="23" fillId="0" borderId="25" xfId="101" applyFont="1" applyFill="1" applyBorder="1" applyAlignment="1">
      <alignment horizontal="center" vertical="center" textRotation="255"/>
      <protection/>
    </xf>
    <xf numFmtId="0" fontId="23" fillId="0" borderId="0" xfId="101" applyFont="1" applyFill="1" applyBorder="1" applyAlignment="1">
      <alignment horizontal="center" vertical="center"/>
      <protection/>
    </xf>
    <xf numFmtId="0" fontId="23" fillId="0" borderId="29" xfId="101" applyFont="1" applyFill="1" applyBorder="1" applyAlignment="1">
      <alignment horizontal="center" vertical="center"/>
      <protection/>
    </xf>
    <xf numFmtId="0" fontId="23" fillId="0" borderId="43" xfId="101" applyFont="1" applyFill="1" applyBorder="1" applyAlignment="1">
      <alignment horizontal="center" vertical="center"/>
      <protection/>
    </xf>
    <xf numFmtId="0" fontId="23" fillId="0" borderId="44" xfId="101" applyFont="1" applyFill="1" applyBorder="1" applyAlignment="1">
      <alignment horizontal="center" vertical="center"/>
      <protection/>
    </xf>
    <xf numFmtId="0" fontId="23" fillId="0" borderId="23" xfId="101" applyFont="1" applyFill="1" applyBorder="1" applyAlignment="1">
      <alignment horizontal="center" vertical="center"/>
      <protection/>
    </xf>
    <xf numFmtId="0" fontId="23" fillId="0" borderId="38" xfId="101" applyFont="1" applyFill="1" applyBorder="1" applyAlignment="1">
      <alignment horizontal="center" vertical="center"/>
      <protection/>
    </xf>
    <xf numFmtId="0" fontId="23" fillId="0" borderId="25" xfId="101" applyFont="1" applyFill="1" applyBorder="1" applyAlignment="1">
      <alignment horizontal="center" vertical="center" wrapText="1"/>
      <protection/>
    </xf>
    <xf numFmtId="0" fontId="24" fillId="0" borderId="40" xfId="101" applyFont="1" applyFill="1" applyBorder="1" applyAlignment="1">
      <alignment horizontal="left" vertical="center" wrapText="1"/>
      <protection/>
    </xf>
    <xf numFmtId="0" fontId="24" fillId="0" borderId="23" xfId="101" applyFont="1" applyFill="1" applyBorder="1" applyAlignment="1">
      <alignment horizontal="left" vertical="center" wrapText="1"/>
      <protection/>
    </xf>
    <xf numFmtId="0" fontId="24" fillId="0" borderId="41" xfId="101" applyFont="1" applyFill="1" applyBorder="1" applyAlignment="1">
      <alignment horizontal="left" vertical="center" wrapText="1"/>
      <protection/>
    </xf>
    <xf numFmtId="0" fontId="24" fillId="0" borderId="0" xfId="101" applyFont="1" applyFill="1" applyBorder="1" applyAlignment="1">
      <alignment horizontal="left" vertical="center" wrapText="1"/>
      <protection/>
    </xf>
    <xf numFmtId="0" fontId="24" fillId="0" borderId="42" xfId="101" applyFont="1" applyFill="1" applyBorder="1" applyAlignment="1">
      <alignment horizontal="left" vertical="center" wrapText="1"/>
      <protection/>
    </xf>
    <xf numFmtId="0" fontId="24" fillId="0" borderId="43" xfId="101" applyFont="1" applyFill="1" applyBorder="1" applyAlignment="1">
      <alignment horizontal="left" vertical="center" wrapText="1"/>
      <protection/>
    </xf>
    <xf numFmtId="0" fontId="23" fillId="0" borderId="40" xfId="101" applyFont="1" applyFill="1" applyBorder="1" applyAlignment="1">
      <alignment horizontal="center" vertical="center"/>
      <protection/>
    </xf>
    <xf numFmtId="0" fontId="23" fillId="0" borderId="42" xfId="101" applyFont="1" applyFill="1" applyBorder="1" applyAlignment="1">
      <alignment horizontal="center" vertical="center"/>
      <protection/>
    </xf>
    <xf numFmtId="0" fontId="23" fillId="0" borderId="40" xfId="101" applyFont="1" applyFill="1" applyBorder="1" applyAlignment="1">
      <alignment horizontal="center" vertical="center" wrapText="1"/>
      <protection/>
    </xf>
    <xf numFmtId="0" fontId="23" fillId="0" borderId="23" xfId="101" applyFont="1" applyFill="1" applyBorder="1" applyAlignment="1">
      <alignment horizontal="center" vertical="center" wrapText="1"/>
      <protection/>
    </xf>
    <xf numFmtId="0" fontId="23" fillId="0" borderId="38" xfId="101" applyFont="1" applyFill="1" applyBorder="1" applyAlignment="1">
      <alignment horizontal="center" vertical="center" wrapText="1"/>
      <protection/>
    </xf>
    <xf numFmtId="0" fontId="23" fillId="0" borderId="41" xfId="101" applyFont="1" applyFill="1" applyBorder="1" applyAlignment="1">
      <alignment horizontal="center" vertical="center" wrapText="1"/>
      <protection/>
    </xf>
    <xf numFmtId="0" fontId="23" fillId="0" borderId="0" xfId="101" applyFont="1" applyFill="1" applyBorder="1" applyAlignment="1">
      <alignment horizontal="center" vertical="center" wrapText="1"/>
      <protection/>
    </xf>
    <xf numFmtId="0" fontId="23" fillId="0" borderId="29" xfId="101" applyFont="1" applyFill="1" applyBorder="1" applyAlignment="1">
      <alignment horizontal="center" vertical="center" wrapText="1"/>
      <protection/>
    </xf>
    <xf numFmtId="0" fontId="23" fillId="0" borderId="42" xfId="101" applyFont="1" applyFill="1" applyBorder="1" applyAlignment="1">
      <alignment horizontal="center" vertical="center" wrapText="1"/>
      <protection/>
    </xf>
    <xf numFmtId="0" fontId="23" fillId="0" borderId="43" xfId="101" applyFont="1" applyFill="1" applyBorder="1" applyAlignment="1">
      <alignment horizontal="center" vertical="center" wrapText="1"/>
      <protection/>
    </xf>
    <xf numFmtId="0" fontId="23" fillId="0" borderId="44" xfId="101" applyFont="1" applyFill="1" applyBorder="1" applyAlignment="1">
      <alignment horizontal="center" vertical="center" wrapText="1"/>
      <protection/>
    </xf>
    <xf numFmtId="0" fontId="24" fillId="0" borderId="25" xfId="101" applyFont="1" applyFill="1" applyBorder="1" applyAlignment="1">
      <alignment horizontal="center" vertical="center"/>
      <protection/>
    </xf>
    <xf numFmtId="0" fontId="26" fillId="0" borderId="25" xfId="101" applyFont="1" applyFill="1" applyBorder="1" applyAlignment="1">
      <alignment horizontal="center" vertical="center"/>
      <protection/>
    </xf>
    <xf numFmtId="0" fontId="23" fillId="0" borderId="40" xfId="101" applyFont="1" applyFill="1" applyBorder="1" applyAlignment="1">
      <alignment horizontal="center" vertical="center" shrinkToFit="1"/>
      <protection/>
    </xf>
    <xf numFmtId="0" fontId="23" fillId="0" borderId="23" xfId="101" applyFont="1" applyFill="1" applyBorder="1" applyAlignment="1">
      <alignment horizontal="center" vertical="center" shrinkToFit="1"/>
      <protection/>
    </xf>
    <xf numFmtId="0" fontId="23" fillId="0" borderId="38" xfId="101" applyFont="1" applyFill="1" applyBorder="1" applyAlignment="1">
      <alignment horizontal="center" vertical="center" shrinkToFit="1"/>
      <protection/>
    </xf>
    <xf numFmtId="0" fontId="23" fillId="0" borderId="42" xfId="101" applyFont="1" applyFill="1" applyBorder="1" applyAlignment="1">
      <alignment horizontal="center" vertical="center" shrinkToFit="1"/>
      <protection/>
    </xf>
    <xf numFmtId="0" fontId="23" fillId="0" borderId="43" xfId="101" applyFont="1" applyFill="1" applyBorder="1" applyAlignment="1">
      <alignment horizontal="center" vertical="center" shrinkToFit="1"/>
      <protection/>
    </xf>
    <xf numFmtId="0" fontId="23" fillId="0" borderId="44" xfId="101" applyFont="1" applyFill="1" applyBorder="1" applyAlignment="1">
      <alignment horizontal="center" vertical="center" shrinkToFit="1"/>
      <protection/>
    </xf>
    <xf numFmtId="0" fontId="24" fillId="0" borderId="40" xfId="101" applyFont="1" applyFill="1" applyBorder="1" applyAlignment="1">
      <alignment horizontal="center" vertical="center" shrinkToFit="1"/>
      <protection/>
    </xf>
    <xf numFmtId="0" fontId="24" fillId="0" borderId="23" xfId="101" applyFont="1" applyFill="1" applyBorder="1" applyAlignment="1">
      <alignment horizontal="center" vertical="center" shrinkToFit="1"/>
      <protection/>
    </xf>
    <xf numFmtId="0" fontId="24" fillId="0" borderId="38" xfId="101" applyFont="1" applyFill="1" applyBorder="1" applyAlignment="1">
      <alignment horizontal="center" vertical="center" shrinkToFit="1"/>
      <protection/>
    </xf>
    <xf numFmtId="0" fontId="24" fillId="0" borderId="42" xfId="101" applyFont="1" applyFill="1" applyBorder="1" applyAlignment="1">
      <alignment horizontal="center" vertical="center" shrinkToFit="1"/>
      <protection/>
    </xf>
    <xf numFmtId="0" fontId="24" fillId="0" borderId="43" xfId="101" applyFont="1" applyFill="1" applyBorder="1" applyAlignment="1">
      <alignment horizontal="center" vertical="center" shrinkToFit="1"/>
      <protection/>
    </xf>
    <xf numFmtId="0" fontId="24" fillId="0" borderId="44" xfId="101" applyFont="1" applyFill="1" applyBorder="1" applyAlignment="1">
      <alignment horizontal="center" vertical="center" shrinkToFit="1"/>
      <protection/>
    </xf>
    <xf numFmtId="179" fontId="23" fillId="0" borderId="25" xfId="101" applyNumberFormat="1" applyFont="1" applyFill="1" applyBorder="1" applyAlignment="1">
      <alignment horizontal="center" vertical="center"/>
      <protection/>
    </xf>
    <xf numFmtId="0" fontId="23" fillId="0" borderId="25" xfId="101" applyFont="1" applyFill="1" applyBorder="1" applyAlignment="1">
      <alignment horizontal="left" vertical="center"/>
      <protection/>
    </xf>
    <xf numFmtId="0" fontId="24" fillId="0" borderId="40" xfId="101" applyNumberFormat="1" applyFont="1" applyFill="1" applyBorder="1" applyAlignment="1">
      <alignment horizontal="center" vertical="center" shrinkToFit="1"/>
      <protection/>
    </xf>
    <xf numFmtId="0" fontId="24" fillId="0" borderId="23" xfId="101" applyNumberFormat="1" applyFont="1" applyFill="1" applyBorder="1" applyAlignment="1">
      <alignment horizontal="center" vertical="center" shrinkToFit="1"/>
      <protection/>
    </xf>
    <xf numFmtId="0" fontId="24" fillId="0" borderId="38" xfId="101" applyNumberFormat="1" applyFont="1" applyFill="1" applyBorder="1" applyAlignment="1">
      <alignment horizontal="center" vertical="center" shrinkToFit="1"/>
      <protection/>
    </xf>
    <xf numFmtId="0" fontId="24" fillId="0" borderId="42" xfId="101" applyNumberFormat="1" applyFont="1" applyFill="1" applyBorder="1" applyAlignment="1">
      <alignment horizontal="center" vertical="center" shrinkToFit="1"/>
      <protection/>
    </xf>
    <xf numFmtId="0" fontId="24" fillId="0" borderId="43" xfId="101" applyNumberFormat="1" applyFont="1" applyFill="1" applyBorder="1" applyAlignment="1">
      <alignment horizontal="center" vertical="center" shrinkToFit="1"/>
      <protection/>
    </xf>
    <xf numFmtId="0" fontId="24" fillId="0" borderId="44" xfId="101" applyNumberFormat="1" applyFont="1" applyFill="1" applyBorder="1" applyAlignment="1">
      <alignment horizontal="center" vertical="center" shrinkToFit="1"/>
      <protection/>
    </xf>
    <xf numFmtId="0" fontId="23" fillId="0" borderId="48" xfId="101" applyFont="1" applyFill="1" applyBorder="1" applyAlignment="1">
      <alignment horizontal="center" vertical="center" wrapText="1"/>
      <protection/>
    </xf>
    <xf numFmtId="176" fontId="21" fillId="0" borderId="25" xfId="101" applyNumberFormat="1" applyFont="1" applyFill="1" applyBorder="1" applyAlignment="1">
      <alignment horizontal="right" vertical="center" indent="2"/>
      <protection/>
    </xf>
    <xf numFmtId="0" fontId="23" fillId="0" borderId="40" xfId="101" applyFont="1" applyFill="1" applyBorder="1" applyAlignment="1">
      <alignment horizontal="left" vertical="center"/>
      <protection/>
    </xf>
    <xf numFmtId="0" fontId="23" fillId="0" borderId="23" xfId="101" applyFont="1" applyFill="1" applyBorder="1" applyAlignment="1">
      <alignment horizontal="left" vertical="center"/>
      <protection/>
    </xf>
    <xf numFmtId="0" fontId="23" fillId="0" borderId="38" xfId="101" applyFont="1" applyFill="1" applyBorder="1" applyAlignment="1">
      <alignment horizontal="left" vertical="center"/>
      <protection/>
    </xf>
    <xf numFmtId="0" fontId="23" fillId="0" borderId="42" xfId="101" applyFont="1" applyFill="1" applyBorder="1" applyAlignment="1">
      <alignment horizontal="left" vertical="center"/>
      <protection/>
    </xf>
    <xf numFmtId="0" fontId="23" fillId="0" borderId="43" xfId="101" applyFont="1" applyFill="1" applyBorder="1" applyAlignment="1">
      <alignment horizontal="left" vertical="center"/>
      <protection/>
    </xf>
    <xf numFmtId="0" fontId="23" fillId="0" borderId="44" xfId="101" applyFont="1" applyFill="1" applyBorder="1" applyAlignment="1">
      <alignment horizontal="left" vertical="center"/>
      <protection/>
    </xf>
    <xf numFmtId="176" fontId="21" fillId="0" borderId="40" xfId="101" applyNumberFormat="1" applyFont="1" applyFill="1" applyBorder="1" applyAlignment="1">
      <alignment horizontal="right" vertical="center" indent="2"/>
      <protection/>
    </xf>
    <xf numFmtId="176" fontId="21" fillId="0" borderId="23" xfId="101" applyNumberFormat="1" applyFont="1" applyFill="1" applyBorder="1" applyAlignment="1">
      <alignment horizontal="right" vertical="center" indent="2"/>
      <protection/>
    </xf>
    <xf numFmtId="176" fontId="21" fillId="0" borderId="38" xfId="101" applyNumberFormat="1" applyFont="1" applyFill="1" applyBorder="1" applyAlignment="1">
      <alignment horizontal="right" vertical="center" indent="2"/>
      <protection/>
    </xf>
    <xf numFmtId="176" fontId="21" fillId="0" borderId="42" xfId="101" applyNumberFormat="1" applyFont="1" applyFill="1" applyBorder="1" applyAlignment="1">
      <alignment horizontal="right" vertical="center" indent="2"/>
      <protection/>
    </xf>
    <xf numFmtId="176" fontId="21" fillId="0" borderId="43" xfId="101" applyNumberFormat="1" applyFont="1" applyFill="1" applyBorder="1" applyAlignment="1">
      <alignment horizontal="right" vertical="center" indent="2"/>
      <protection/>
    </xf>
    <xf numFmtId="176" fontId="21" fillId="0" borderId="44" xfId="101" applyNumberFormat="1" applyFont="1" applyFill="1" applyBorder="1" applyAlignment="1">
      <alignment horizontal="right" vertical="center" indent="2"/>
      <protection/>
    </xf>
    <xf numFmtId="0" fontId="23" fillId="0" borderId="25" xfId="101" applyFont="1" applyFill="1" applyBorder="1" applyAlignment="1">
      <alignment horizontal="left" vertical="center" wrapText="1"/>
      <protection/>
    </xf>
    <xf numFmtId="0" fontId="21" fillId="0" borderId="40" xfId="101" applyFont="1" applyFill="1" applyBorder="1" applyAlignment="1">
      <alignment horizontal="left" vertical="center" shrinkToFit="1"/>
      <protection/>
    </xf>
    <xf numFmtId="0" fontId="21" fillId="0" borderId="23" xfId="101" applyFont="1" applyFill="1" applyBorder="1" applyAlignment="1">
      <alignment horizontal="left" vertical="center" shrinkToFit="1"/>
      <protection/>
    </xf>
    <xf numFmtId="0" fontId="21" fillId="0" borderId="38" xfId="101" applyFont="1" applyFill="1" applyBorder="1" applyAlignment="1">
      <alignment horizontal="left" vertical="center" shrinkToFit="1"/>
      <protection/>
    </xf>
    <xf numFmtId="0" fontId="21" fillId="0" borderId="42" xfId="101" applyFont="1" applyFill="1" applyBorder="1" applyAlignment="1">
      <alignment horizontal="left" vertical="center" shrinkToFit="1"/>
      <protection/>
    </xf>
    <xf numFmtId="0" fontId="21" fillId="0" borderId="43" xfId="101" applyFont="1" applyFill="1" applyBorder="1" applyAlignment="1">
      <alignment horizontal="left" vertical="center" shrinkToFit="1"/>
      <protection/>
    </xf>
    <xf numFmtId="0" fontId="21" fillId="0" borderId="44" xfId="101" applyFont="1" applyFill="1" applyBorder="1" applyAlignment="1">
      <alignment horizontal="left" vertical="center" shrinkToFit="1"/>
      <protection/>
    </xf>
    <xf numFmtId="0" fontId="23" fillId="0" borderId="40" xfId="101" applyFont="1" applyFill="1" applyBorder="1" applyAlignment="1">
      <alignment horizontal="left" vertical="center" wrapText="1"/>
      <protection/>
    </xf>
    <xf numFmtId="0" fontId="23" fillId="0" borderId="23" xfId="101" applyFont="1" applyFill="1" applyBorder="1" applyAlignment="1">
      <alignment horizontal="left" vertical="center" wrapText="1"/>
      <protection/>
    </xf>
    <xf numFmtId="0" fontId="23" fillId="0" borderId="38" xfId="101" applyFont="1" applyFill="1" applyBorder="1" applyAlignment="1">
      <alignment horizontal="left" vertical="center" wrapText="1"/>
      <protection/>
    </xf>
    <xf numFmtId="0" fontId="23" fillId="0" borderId="41" xfId="101" applyFont="1" applyFill="1" applyBorder="1" applyAlignment="1">
      <alignment horizontal="left" vertical="center" wrapText="1"/>
      <protection/>
    </xf>
    <xf numFmtId="0" fontId="23" fillId="0" borderId="0" xfId="101" applyFont="1" applyFill="1" applyBorder="1" applyAlignment="1">
      <alignment horizontal="left" vertical="center" wrapText="1"/>
      <protection/>
    </xf>
    <xf numFmtId="0" fontId="23" fillId="0" borderId="29" xfId="101" applyFont="1" applyFill="1" applyBorder="1" applyAlignment="1">
      <alignment horizontal="left" vertical="center" wrapText="1"/>
      <protection/>
    </xf>
    <xf numFmtId="0" fontId="23" fillId="0" borderId="42" xfId="101" applyFont="1" applyFill="1" applyBorder="1" applyAlignment="1">
      <alignment horizontal="left" vertical="center" wrapText="1"/>
      <protection/>
    </xf>
    <xf numFmtId="0" fontId="23" fillId="0" borderId="43" xfId="101" applyFont="1" applyFill="1" applyBorder="1" applyAlignment="1">
      <alignment horizontal="left" vertical="center" wrapText="1"/>
      <protection/>
    </xf>
    <xf numFmtId="0" fontId="23" fillId="0" borderId="44" xfId="101" applyFont="1" applyFill="1" applyBorder="1" applyAlignment="1">
      <alignment horizontal="left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 locked="0"/>
    </xf>
    <xf numFmtId="0" fontId="23" fillId="0" borderId="40" xfId="101" applyFont="1" applyFill="1" applyBorder="1" applyAlignment="1">
      <alignment horizontal="left" vertical="top"/>
      <protection/>
    </xf>
    <xf numFmtId="0" fontId="23" fillId="0" borderId="23" xfId="101" applyFont="1" applyFill="1" applyBorder="1" applyAlignment="1">
      <alignment horizontal="left" vertical="top"/>
      <protection/>
    </xf>
    <xf numFmtId="0" fontId="23" fillId="0" borderId="38" xfId="101" applyFont="1" applyFill="1" applyBorder="1" applyAlignment="1">
      <alignment horizontal="left" vertical="top"/>
      <protection/>
    </xf>
    <xf numFmtId="0" fontId="23" fillId="0" borderId="41" xfId="101" applyFont="1" applyFill="1" applyBorder="1" applyAlignment="1">
      <alignment horizontal="left" vertical="top"/>
      <protection/>
    </xf>
    <xf numFmtId="0" fontId="23" fillId="0" borderId="0" xfId="101" applyFont="1" applyFill="1" applyBorder="1" applyAlignment="1">
      <alignment horizontal="left" vertical="top"/>
      <protection/>
    </xf>
    <xf numFmtId="0" fontId="23" fillId="0" borderId="29" xfId="101" applyFont="1" applyFill="1" applyBorder="1" applyAlignment="1">
      <alignment horizontal="left" vertical="top"/>
      <protection/>
    </xf>
    <xf numFmtId="0" fontId="23" fillId="0" borderId="42" xfId="101" applyFont="1" applyFill="1" applyBorder="1" applyAlignment="1">
      <alignment horizontal="left" vertical="top"/>
      <protection/>
    </xf>
    <xf numFmtId="0" fontId="23" fillId="0" borderId="43" xfId="101" applyFont="1" applyFill="1" applyBorder="1" applyAlignment="1">
      <alignment horizontal="left" vertical="top"/>
      <protection/>
    </xf>
    <xf numFmtId="0" fontId="23" fillId="0" borderId="44" xfId="101" applyFont="1" applyFill="1" applyBorder="1" applyAlignment="1">
      <alignment horizontal="left" vertical="top"/>
      <protection/>
    </xf>
    <xf numFmtId="176" fontId="25" fillId="0" borderId="40" xfId="101" applyNumberFormat="1" applyFont="1" applyFill="1" applyBorder="1" applyAlignment="1">
      <alignment horizontal="right" vertical="center" indent="2"/>
      <protection/>
    </xf>
    <xf numFmtId="176" fontId="25" fillId="0" borderId="23" xfId="101" applyNumberFormat="1" applyFont="1" applyFill="1" applyBorder="1" applyAlignment="1">
      <alignment horizontal="right" vertical="center" indent="2"/>
      <protection/>
    </xf>
    <xf numFmtId="176" fontId="25" fillId="0" borderId="38" xfId="101" applyNumberFormat="1" applyFont="1" applyFill="1" applyBorder="1" applyAlignment="1">
      <alignment horizontal="right" vertical="center" indent="2"/>
      <protection/>
    </xf>
    <xf numFmtId="176" fontId="25" fillId="0" borderId="41" xfId="101" applyNumberFormat="1" applyFont="1" applyFill="1" applyBorder="1" applyAlignment="1">
      <alignment horizontal="right" vertical="center" indent="2"/>
      <protection/>
    </xf>
    <xf numFmtId="176" fontId="25" fillId="0" borderId="0" xfId="101" applyNumberFormat="1" applyFont="1" applyFill="1" applyBorder="1" applyAlignment="1">
      <alignment horizontal="right" vertical="center" indent="2"/>
      <protection/>
    </xf>
    <xf numFmtId="176" fontId="25" fillId="0" borderId="29" xfId="101" applyNumberFormat="1" applyFont="1" applyFill="1" applyBorder="1" applyAlignment="1">
      <alignment horizontal="right" vertical="center" indent="2"/>
      <protection/>
    </xf>
    <xf numFmtId="176" fontId="25" fillId="0" borderId="42" xfId="101" applyNumberFormat="1" applyFont="1" applyFill="1" applyBorder="1" applyAlignment="1">
      <alignment horizontal="right" vertical="center" indent="2"/>
      <protection/>
    </xf>
    <xf numFmtId="176" fontId="25" fillId="0" borderId="43" xfId="101" applyNumberFormat="1" applyFont="1" applyFill="1" applyBorder="1" applyAlignment="1">
      <alignment horizontal="right" vertical="center" indent="2"/>
      <protection/>
    </xf>
    <xf numFmtId="176" fontId="25" fillId="0" borderId="44" xfId="101" applyNumberFormat="1" applyFont="1" applyFill="1" applyBorder="1" applyAlignment="1">
      <alignment horizontal="right" vertical="center" indent="2"/>
      <protection/>
    </xf>
    <xf numFmtId="0" fontId="22" fillId="0" borderId="0" xfId="101" applyFont="1" applyFill="1" applyAlignment="1">
      <alignment horizontal="center" vertical="top" textRotation="255"/>
      <protection/>
    </xf>
    <xf numFmtId="0" fontId="23" fillId="0" borderId="0" xfId="101" applyFont="1" applyFill="1" applyAlignment="1">
      <alignment horizontal="left" vertical="center"/>
      <protection/>
    </xf>
    <xf numFmtId="0" fontId="24" fillId="0" borderId="0" xfId="101" applyFont="1" applyFill="1" applyAlignment="1">
      <alignment horizontal="center" vertical="center"/>
      <protection/>
    </xf>
    <xf numFmtId="0" fontId="23" fillId="0" borderId="0" xfId="101" applyFont="1" applyFill="1" applyAlignment="1">
      <alignment horizontal="left" vertical="center" wrapText="1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28</xdr:row>
      <xdr:rowOff>0</xdr:rowOff>
    </xdr:from>
    <xdr:to>
      <xdr:col>32</xdr:col>
      <xdr:colOff>9525</xdr:colOff>
      <xdr:row>29</xdr:row>
      <xdr:rowOff>200025</xdr:rowOff>
    </xdr:to>
    <xdr:sp macro="[0]!角丸四角形2_Click">
      <xdr:nvSpPr>
        <xdr:cNvPr id="1" name="角丸四角形 2"/>
        <xdr:cNvSpPr>
          <a:spLocks/>
        </xdr:cNvSpPr>
      </xdr:nvSpPr>
      <xdr:spPr>
        <a:xfrm>
          <a:off x="7467600" y="6438900"/>
          <a:ext cx="1381125" cy="447675"/>
        </a:xfrm>
        <a:prstGeom prst="round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印　刷</a:t>
          </a:r>
        </a:p>
      </xdr:txBody>
    </xdr:sp>
    <xdr:clientData/>
  </xdr:twoCellAnchor>
  <xdr:twoCellAnchor>
    <xdr:from>
      <xdr:col>26</xdr:col>
      <xdr:colOff>171450</xdr:colOff>
      <xdr:row>0</xdr:row>
      <xdr:rowOff>85725</xdr:rowOff>
    </xdr:from>
    <xdr:to>
      <xdr:col>35</xdr:col>
      <xdr:colOff>152400</xdr:colOff>
      <xdr:row>19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353300" y="85725"/>
          <a:ext cx="2466975" cy="4381500"/>
        </a:xfrm>
        <a:prstGeom prst="rect">
          <a:avLst/>
        </a:prstGeom>
        <a:solidFill>
          <a:srgbClr val="FCD5B5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①入力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太枠内（白）に必要事項を入力してください（入力した内容は請求書様式に登録されます）。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②印刷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必須項目すべてを入力し、エラーがないことを確認の上、印刷してください。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③押印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印刷後、事業所名称欄に代表者印を押印してください。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④請求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請求時には、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「介護給付費明細書等提出物一覧表」と「介護保険主治医意見書作成料請求書総括票」も必要です。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問合せ先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熊本県国保連合会　介護保険課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096-365-0329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096-214-1105</a:t>
          </a:r>
        </a:p>
      </xdr:txBody>
    </xdr:sp>
    <xdr:clientData/>
  </xdr:twoCellAnchor>
  <xdr:twoCellAnchor>
    <xdr:from>
      <xdr:col>26</xdr:col>
      <xdr:colOff>161925</xdr:colOff>
      <xdr:row>19</xdr:row>
      <xdr:rowOff>114300</xdr:rowOff>
    </xdr:from>
    <xdr:to>
      <xdr:col>31</xdr:col>
      <xdr:colOff>200025</xdr:colOff>
      <xdr:row>22</xdr:row>
      <xdr:rowOff>9525</xdr:rowOff>
    </xdr:to>
    <xdr:sp macro="[0]!テキストボックス4_Click">
      <xdr:nvSpPr>
        <xdr:cNvPr id="3" name="テキスト ボックス 4"/>
        <xdr:cNvSpPr txBox="1">
          <a:spLocks noChangeArrowheads="1"/>
        </xdr:cNvSpPr>
      </xdr:nvSpPr>
      <xdr:spPr>
        <a:xfrm>
          <a:off x="7343775" y="4572000"/>
          <a:ext cx="1419225" cy="5143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SｺﾞｼｯｸM"/>
              <a:ea typeface="HGSｺﾞｼｯｸM"/>
              <a:cs typeface="HGSｺﾞｼｯｸM"/>
            </a:rPr>
            <a:t>『</a:t>
          </a:r>
          <a:r>
            <a:rPr lang="en-US" cap="none" sz="1100" b="1" i="0" u="none" baseline="0">
              <a:solidFill>
                <a:srgbClr val="FFFFFF"/>
              </a:solidFill>
              <a:latin typeface="HGSｺﾞｼｯｸM"/>
              <a:ea typeface="HGSｺﾞｼｯｸM"/>
              <a:cs typeface="HGSｺﾞｼｯｸM"/>
            </a:rPr>
            <a:t>請求医療機関等</a:t>
          </a:r>
          <a:r>
            <a:rPr lang="en-US" cap="none" sz="1100" b="1" i="0" u="none" baseline="0">
              <a:solidFill>
                <a:srgbClr val="FFFFFF"/>
              </a:solidFill>
              <a:latin typeface="HGSｺﾞｼｯｸM"/>
              <a:ea typeface="HGSｺﾞｼｯｸM"/>
              <a:cs typeface="HGSｺﾞｼｯｸM"/>
            </a:rPr>
            <a:t>』</a:t>
          </a:r>
          <a:r>
            <a:rPr lang="en-US" cap="none" sz="1100" b="1" i="0" u="none" baseline="0">
              <a:solidFill>
                <a:srgbClr val="FFFFFF"/>
              </a:solidFill>
              <a:latin typeface="HGSｺﾞｼｯｸM"/>
              <a:ea typeface="HGSｺﾞｼｯｸM"/>
              <a:cs typeface="HGSｺﾞｼｯｸM"/>
            </a:rPr>
            <a:t>
以外をクリア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1" bestFit="1" customWidth="1"/>
    <col min="2" max="2" width="11.57421875" style="1" bestFit="1" customWidth="1"/>
    <col min="4" max="4" width="13.00390625" style="1" bestFit="1" customWidth="1"/>
    <col min="5" max="5" width="9.421875" style="1" bestFit="1" customWidth="1"/>
    <col min="6" max="6" width="10.421875" style="1" bestFit="1" customWidth="1"/>
    <col min="7" max="7" width="15.57421875" style="1" bestFit="1" customWidth="1"/>
    <col min="8" max="8" width="7.421875" style="1" customWidth="1"/>
    <col min="9" max="9" width="17.28125" style="0" bestFit="1" customWidth="1"/>
    <col min="10" max="10" width="5.8515625" style="0" bestFit="1" customWidth="1"/>
    <col min="11" max="11" width="5.57421875" style="0" customWidth="1"/>
    <col min="12" max="12" width="9.421875" style="0" bestFit="1" customWidth="1"/>
    <col min="13" max="13" width="2.421875" style="0" bestFit="1" customWidth="1"/>
    <col min="14" max="14" width="5.57421875" style="0" customWidth="1"/>
    <col min="15" max="15" width="6.28125" style="1" bestFit="1" customWidth="1"/>
    <col min="16" max="16" width="3.421875" style="0" bestFit="1" customWidth="1"/>
  </cols>
  <sheetData>
    <row r="1" spans="1:4" ht="13.5">
      <c r="A1" s="2"/>
      <c r="B1" s="2"/>
      <c r="D1" s="2"/>
    </row>
    <row r="2" spans="1:16" ht="13.5">
      <c r="A2" s="34" t="s">
        <v>34</v>
      </c>
      <c r="B2" s="34" t="s">
        <v>81</v>
      </c>
      <c r="D2" s="37" t="s">
        <v>83</v>
      </c>
      <c r="E2" s="47" t="s">
        <v>165</v>
      </c>
      <c r="G2" s="39" t="s">
        <v>10</v>
      </c>
      <c r="I2" s="37" t="s">
        <v>84</v>
      </c>
      <c r="J2" s="37"/>
      <c r="L2" s="37">
        <f>'入力フォーム'!J17*10000+'入力フォーム'!N17*100+'入力フォーム'!P17</f>
        <v>0</v>
      </c>
      <c r="M2" s="37"/>
      <c r="O2" s="39" t="s">
        <v>149</v>
      </c>
      <c r="P2" s="37">
        <f>COUNTIF(O7:O25,"ＯＫ")</f>
        <v>1</v>
      </c>
    </row>
    <row r="3" spans="1:16" ht="13.5">
      <c r="A3" s="35" t="s">
        <v>35</v>
      </c>
      <c r="B3" s="36">
        <v>431007</v>
      </c>
      <c r="D3" s="37" t="s">
        <v>86</v>
      </c>
      <c r="E3" s="39">
        <f>IF(LEFT('入力フォーム'!J13,1)="1",1867,"")</f>
      </c>
      <c r="G3" s="39" t="s">
        <v>89</v>
      </c>
      <c r="I3" s="37" t="s">
        <v>91</v>
      </c>
      <c r="J3" s="38">
        <v>5000</v>
      </c>
      <c r="K3" s="5"/>
      <c r="L3" s="37">
        <f>'入力フォーム'!J18*10000+'入力フォーム'!N18*100+'入力フォーム'!P18</f>
        <v>0</v>
      </c>
      <c r="M3" s="37">
        <f>IF(L2&lt;=L3,1,2)</f>
        <v>1</v>
      </c>
      <c r="O3" s="39" t="s">
        <v>150</v>
      </c>
      <c r="P3" s="37">
        <f>COUNTIF(O7:O25,"エラ")</f>
        <v>13</v>
      </c>
    </row>
    <row r="4" spans="1:16" ht="13.5">
      <c r="A4" s="35" t="s">
        <v>36</v>
      </c>
      <c r="B4" s="36">
        <v>432021</v>
      </c>
      <c r="D4" s="37" t="s">
        <v>87</v>
      </c>
      <c r="E4" s="39">
        <f>IF(LEFT('入力フォーム'!J13,1)="2",1911,"")</f>
      </c>
      <c r="G4" s="39" t="s">
        <v>90</v>
      </c>
      <c r="I4" s="37" t="s">
        <v>92</v>
      </c>
      <c r="J4" s="38">
        <v>4000</v>
      </c>
      <c r="K4" s="5"/>
      <c r="L4" s="37">
        <f>'入力フォーム'!J19*10000+'入力フォーム'!N19*100+'入力フォーム'!P19</f>
        <v>0</v>
      </c>
      <c r="M4" s="37">
        <f>IF(L4=0,"",IF(L3&lt;=L4,1,2))</f>
      </c>
      <c r="O4" s="39"/>
      <c r="P4" s="37"/>
    </row>
    <row r="5" spans="1:16" ht="13.5">
      <c r="A5" s="35" t="s">
        <v>37</v>
      </c>
      <c r="B5" s="36">
        <v>432039</v>
      </c>
      <c r="D5" s="37" t="s">
        <v>88</v>
      </c>
      <c r="E5" s="39">
        <f>IF(LEFT('入力フォーム'!J13,1)="3",1925,"")</f>
      </c>
      <c r="I5" s="37" t="s">
        <v>93</v>
      </c>
      <c r="J5" s="38">
        <v>4000</v>
      </c>
      <c r="K5" s="5"/>
      <c r="O5" s="40" t="str">
        <f>IF(P3=0,"エラーはありません。印刷してください。","エラーが"&amp;P3&amp;"件あります。確認してください。")</f>
        <v>エラーが13件あります。確認してください。</v>
      </c>
      <c r="P5" s="37"/>
    </row>
    <row r="6" spans="1:16" ht="13.5">
      <c r="A6" s="35" t="s">
        <v>38</v>
      </c>
      <c r="B6" s="36">
        <v>432047</v>
      </c>
      <c r="D6" s="4"/>
      <c r="I6" s="37" t="s">
        <v>94</v>
      </c>
      <c r="J6" s="38">
        <v>3000</v>
      </c>
      <c r="K6" s="5"/>
      <c r="O6" s="40"/>
      <c r="P6" s="37"/>
    </row>
    <row r="7" spans="1:16" ht="13.5">
      <c r="A7" s="35" t="s">
        <v>39</v>
      </c>
      <c r="B7" s="36">
        <v>432054</v>
      </c>
      <c r="D7" s="4"/>
      <c r="O7" s="39" t="str">
        <f>LEFT('入力フォーム'!R3,2)</f>
        <v>エラ</v>
      </c>
      <c r="P7" s="37"/>
    </row>
    <row r="8" spans="1:16" ht="13.5">
      <c r="A8" s="35" t="s">
        <v>40</v>
      </c>
      <c r="B8" s="36">
        <v>432062</v>
      </c>
      <c r="D8" s="4"/>
      <c r="O8" s="39" t="str">
        <f>LEFT('入力フォーム'!R4,2)</f>
        <v>エラ</v>
      </c>
      <c r="P8" s="37"/>
    </row>
    <row r="9" spans="1:16" ht="13.5">
      <c r="A9" s="35" t="s">
        <v>41</v>
      </c>
      <c r="B9" s="36">
        <v>432088</v>
      </c>
      <c r="D9" s="4"/>
      <c r="O9" s="39" t="str">
        <f>LEFT('入力フォーム'!R5,2)</f>
        <v>エラ</v>
      </c>
      <c r="P9" s="37"/>
    </row>
    <row r="10" spans="1:16" ht="13.5">
      <c r="A10" s="35" t="s">
        <v>42</v>
      </c>
      <c r="B10" s="36">
        <v>432104</v>
      </c>
      <c r="D10" s="4"/>
      <c r="E10" s="39" t="s">
        <v>154</v>
      </c>
      <c r="F10" s="39">
        <v>0.08</v>
      </c>
      <c r="G10" s="39"/>
      <c r="H10" s="42" t="s">
        <v>155</v>
      </c>
      <c r="O10" s="39" t="str">
        <f>LEFT('入力フォーム'!R6,2)</f>
        <v>エラ</v>
      </c>
      <c r="P10" s="37"/>
    </row>
    <row r="11" spans="1:16" ht="13.5">
      <c r="A11" s="35" t="s">
        <v>43</v>
      </c>
      <c r="B11" s="36">
        <v>432112</v>
      </c>
      <c r="D11" s="4"/>
      <c r="E11" s="39"/>
      <c r="F11" s="41">
        <v>0.1</v>
      </c>
      <c r="G11" s="39">
        <f>IF(L3&gt;=20191001,F11,F10)</f>
        <v>0.08</v>
      </c>
      <c r="H11" s="42" t="s">
        <v>156</v>
      </c>
      <c r="O11" s="39" t="str">
        <f>LEFT('入力フォーム'!R7,2)</f>
        <v>エラ</v>
      </c>
      <c r="P11" s="37"/>
    </row>
    <row r="12" spans="1:16" ht="13.5">
      <c r="A12" s="35" t="s">
        <v>44</v>
      </c>
      <c r="B12" s="36">
        <v>432120</v>
      </c>
      <c r="D12" s="4"/>
      <c r="O12" s="39">
        <f>LEFT('入力フォーム'!R8,2)</f>
      </c>
      <c r="P12" s="37"/>
    </row>
    <row r="13" spans="1:16" ht="13.5">
      <c r="A13" s="35" t="s">
        <v>45</v>
      </c>
      <c r="B13" s="36">
        <v>432138</v>
      </c>
      <c r="D13" s="35"/>
      <c r="E13" s="39" t="s">
        <v>26</v>
      </c>
      <c r="F13" s="39"/>
      <c r="G13" s="39"/>
      <c r="H13" s="39" t="s">
        <v>162</v>
      </c>
      <c r="O13" s="39" t="str">
        <f>LEFT('入力フォーム'!R9,2)</f>
        <v>エラ</v>
      </c>
      <c r="P13" s="37"/>
    </row>
    <row r="14" spans="1:16" ht="13.5">
      <c r="A14" s="35" t="s">
        <v>46</v>
      </c>
      <c r="B14" s="36">
        <v>432146</v>
      </c>
      <c r="D14" s="35" t="s">
        <v>164</v>
      </c>
      <c r="E14" s="39">
        <f>'入力フォーム'!N13</f>
        <v>0</v>
      </c>
      <c r="F14" s="44" t="e">
        <f>DATE(SUM(E3:E5)+'入力フォーム'!L13,'入力フォーム'!N13,'入力フォーム'!P13)</f>
        <v>#NUM!</v>
      </c>
      <c r="G14" s="39" t="e">
        <f>TEXT(F14,"yyyy年mm月dd日")</f>
        <v>#NUM!</v>
      </c>
      <c r="H14" s="39" t="e">
        <f>VALUE(MID(G14,6,2))</f>
        <v>#NUM!</v>
      </c>
      <c r="O14" s="39" t="str">
        <f>LEFT('入力フォーム'!R10,2)</f>
        <v>エラ</v>
      </c>
      <c r="P14" s="37"/>
    </row>
    <row r="15" spans="1:16" ht="13.5">
      <c r="A15" s="35" t="s">
        <v>47</v>
      </c>
      <c r="B15" s="36">
        <v>432153</v>
      </c>
      <c r="D15" s="4"/>
      <c r="O15" s="39" t="str">
        <f>LEFT('入力フォーム'!R11,2)</f>
        <v>エラ</v>
      </c>
      <c r="P15" s="37"/>
    </row>
    <row r="16" spans="1:16" ht="13.5">
      <c r="A16" s="35" t="s">
        <v>48</v>
      </c>
      <c r="B16" s="36">
        <v>432161</v>
      </c>
      <c r="D16" s="35"/>
      <c r="E16" s="39" t="s">
        <v>161</v>
      </c>
      <c r="F16" s="39"/>
      <c r="G16" s="39"/>
      <c r="H16" s="39" t="s">
        <v>162</v>
      </c>
      <c r="O16" s="39" t="str">
        <f>LEFT('入力フォーム'!R12,2)</f>
        <v>エラ</v>
      </c>
      <c r="P16" s="37"/>
    </row>
    <row r="17" spans="1:16" ht="13.5">
      <c r="A17" s="35" t="s">
        <v>49</v>
      </c>
      <c r="B17" s="36">
        <v>433482</v>
      </c>
      <c r="D17" s="35" t="s">
        <v>158</v>
      </c>
      <c r="E17" s="39">
        <f>'入力フォーム'!N17</f>
        <v>0</v>
      </c>
      <c r="F17" s="44" t="e">
        <f>DATE('入力フォーム'!J17,'入力フォーム'!N17,'入力フォーム'!P17)</f>
        <v>#NUM!</v>
      </c>
      <c r="G17" s="39" t="e">
        <f>TEXT(F17,"yyyy年mm月dd日")</f>
        <v>#NUM!</v>
      </c>
      <c r="H17" s="39" t="e">
        <f>VALUE(MID(G17,6,2))</f>
        <v>#NUM!</v>
      </c>
      <c r="O17" s="39" t="str">
        <f>LEFT('入力フォーム'!R13,2)</f>
        <v>エラ</v>
      </c>
      <c r="P17" s="37"/>
    </row>
    <row r="18" spans="1:16" ht="13.5">
      <c r="A18" s="35" t="s">
        <v>50</v>
      </c>
      <c r="B18" s="36">
        <v>433649</v>
      </c>
      <c r="D18" s="35" t="s">
        <v>159</v>
      </c>
      <c r="E18" s="39">
        <f>'入力フォーム'!N18</f>
        <v>0</v>
      </c>
      <c r="F18" s="44" t="e">
        <f>DATE('入力フォーム'!J18,'入力フォーム'!N18,'入力フォーム'!P18)</f>
        <v>#NUM!</v>
      </c>
      <c r="G18" s="39" t="e">
        <f>TEXT(F18,"yyyy年mm月dd日")</f>
        <v>#NUM!</v>
      </c>
      <c r="H18" s="39" t="e">
        <f>VALUE(MID(G18,6,2))</f>
        <v>#NUM!</v>
      </c>
      <c r="O18" s="39" t="str">
        <f>LEFT('入力フォーム'!R14,2)</f>
        <v>エラ</v>
      </c>
      <c r="P18" s="37"/>
    </row>
    <row r="19" spans="1:16" ht="13.5">
      <c r="A19" s="35" t="s">
        <v>51</v>
      </c>
      <c r="B19" s="36">
        <v>433672</v>
      </c>
      <c r="D19" s="35" t="s">
        <v>160</v>
      </c>
      <c r="E19" s="39">
        <f>'入力フォーム'!N19</f>
        <v>0</v>
      </c>
      <c r="F19" s="44" t="e">
        <f>DATE('入力フォーム'!J19,'入力フォーム'!N19,'入力フォーム'!P19)</f>
        <v>#NUM!</v>
      </c>
      <c r="G19" s="39" t="e">
        <f>TEXT(F19,"yyyy年mm月dd日")</f>
        <v>#NUM!</v>
      </c>
      <c r="H19" s="39" t="e">
        <f>VALUE(MID(G19,6,2))</f>
        <v>#NUM!</v>
      </c>
      <c r="O19" s="39">
        <f>LEFT('入力フォーム'!R16,2)</f>
      </c>
      <c r="P19" s="37"/>
    </row>
    <row r="20" spans="1:16" ht="13.5">
      <c r="A20" s="35" t="s">
        <v>52</v>
      </c>
      <c r="B20" s="36">
        <v>433680</v>
      </c>
      <c r="D20" s="4"/>
      <c r="O20" s="39">
        <f>LEFT('入力フォーム'!R17,2)</f>
      </c>
      <c r="P20" s="37"/>
    </row>
    <row r="21" spans="1:16" ht="13.5">
      <c r="A21" s="35" t="s">
        <v>53</v>
      </c>
      <c r="B21" s="36">
        <v>433698</v>
      </c>
      <c r="D21" s="4"/>
      <c r="O21" s="39" t="str">
        <f>LEFT('入力フォーム'!R18,2)</f>
        <v>エラ</v>
      </c>
      <c r="P21" s="37"/>
    </row>
    <row r="22" spans="1:16" ht="13.5">
      <c r="A22" s="35" t="s">
        <v>54</v>
      </c>
      <c r="B22" s="36">
        <v>434035</v>
      </c>
      <c r="D22" s="4"/>
      <c r="O22" s="39">
        <f>LEFT('入力フォーム'!R19,2)</f>
      </c>
      <c r="P22" s="37"/>
    </row>
    <row r="23" spans="1:16" ht="13.5">
      <c r="A23" s="35" t="s">
        <v>55</v>
      </c>
      <c r="B23" s="36">
        <v>434043</v>
      </c>
      <c r="D23" s="4"/>
      <c r="O23" s="39" t="str">
        <f>LEFT('入力フォーム'!R20,2)</f>
        <v>ＯＫ</v>
      </c>
      <c r="P23" s="37"/>
    </row>
    <row r="24" spans="1:16" ht="13.5">
      <c r="A24" s="35" t="s">
        <v>56</v>
      </c>
      <c r="B24" s="36">
        <v>434233</v>
      </c>
      <c r="D24" s="4"/>
      <c r="O24" s="39">
        <f>LEFT('入力フォーム'!R21,2)</f>
      </c>
      <c r="P24" s="37"/>
    </row>
    <row r="25" spans="1:16" ht="13.5">
      <c r="A25" s="35" t="s">
        <v>57</v>
      </c>
      <c r="B25" s="36">
        <v>434241</v>
      </c>
      <c r="D25" s="4"/>
      <c r="O25" s="39" t="str">
        <f>LEFT('入力フォーム'!R22,2)</f>
        <v>エラ</v>
      </c>
      <c r="P25" s="37"/>
    </row>
    <row r="26" spans="1:16" ht="13.5">
      <c r="A26" s="35" t="s">
        <v>58</v>
      </c>
      <c r="B26" s="36">
        <v>434258</v>
      </c>
      <c r="D26" s="4"/>
      <c r="O26" s="39">
        <f>LEFT('入力フォーム'!R23,2)</f>
      </c>
      <c r="P26" s="37"/>
    </row>
    <row r="27" spans="1:15" ht="13.5">
      <c r="A27" s="35" t="s">
        <v>59</v>
      </c>
      <c r="B27" s="36">
        <v>434282</v>
      </c>
      <c r="D27" s="4"/>
      <c r="O27" s="1">
        <f>LEFT('入力フォーム'!R24,2)</f>
      </c>
    </row>
    <row r="28" spans="1:15" ht="13.5">
      <c r="A28" s="35" t="s">
        <v>60</v>
      </c>
      <c r="B28" s="36">
        <v>434324</v>
      </c>
      <c r="D28" s="4"/>
      <c r="O28" s="1">
        <f>LEFT('入力フォーム'!R25,2)</f>
      </c>
    </row>
    <row r="29" spans="1:15" ht="13.5">
      <c r="A29" s="35" t="s">
        <v>61</v>
      </c>
      <c r="B29" s="36">
        <v>434332</v>
      </c>
      <c r="D29" s="4"/>
      <c r="O29" s="1">
        <f>LEFT('入力フォーム'!R26,2)</f>
      </c>
    </row>
    <row r="30" spans="1:15" ht="13.5">
      <c r="A30" s="35" t="s">
        <v>62</v>
      </c>
      <c r="B30" s="36">
        <v>434415</v>
      </c>
      <c r="D30" s="4"/>
      <c r="O30" s="1">
        <f>LEFT('入力フォーム'!R27,2)</f>
      </c>
    </row>
    <row r="31" spans="1:15" ht="13.5">
      <c r="A31" s="35" t="s">
        <v>63</v>
      </c>
      <c r="B31" s="36">
        <v>434423</v>
      </c>
      <c r="D31" s="4"/>
      <c r="O31" s="1">
        <f>LEFT('入力フォーム'!R28,2)</f>
      </c>
    </row>
    <row r="32" spans="1:15" ht="13.5">
      <c r="A32" s="35" t="s">
        <v>64</v>
      </c>
      <c r="B32" s="36">
        <v>434431</v>
      </c>
      <c r="D32" s="4"/>
      <c r="O32" s="1">
        <f>LEFT('入力フォーム'!R29,2)</f>
      </c>
    </row>
    <row r="33" spans="1:15" ht="13.5">
      <c r="A33" s="35" t="s">
        <v>65</v>
      </c>
      <c r="B33" s="36">
        <v>434449</v>
      </c>
      <c r="D33" s="4"/>
      <c r="O33" s="1">
        <f>LEFT('入力フォーム'!R30,2)</f>
      </c>
    </row>
    <row r="34" spans="1:15" ht="13.5">
      <c r="A34" s="35" t="s">
        <v>66</v>
      </c>
      <c r="B34" s="36">
        <v>434472</v>
      </c>
      <c r="D34" s="4"/>
      <c r="O34" s="1">
        <f>LEFT('入力フォーム'!R31,2)</f>
      </c>
    </row>
    <row r="35" spans="1:15" ht="13.5">
      <c r="A35" s="35" t="s">
        <v>67</v>
      </c>
      <c r="B35" s="36">
        <v>434688</v>
      </c>
      <c r="D35" s="4"/>
      <c r="O35" s="1">
        <f>LEFT('入力フォーム'!R32,2)</f>
      </c>
    </row>
    <row r="36" spans="1:4" ht="13.5">
      <c r="A36" s="35" t="s">
        <v>68</v>
      </c>
      <c r="B36" s="36">
        <v>434829</v>
      </c>
      <c r="D36" s="4"/>
    </row>
    <row r="37" spans="1:4" ht="13.5">
      <c r="A37" s="35" t="s">
        <v>69</v>
      </c>
      <c r="B37" s="36">
        <v>434845</v>
      </c>
      <c r="D37" s="4"/>
    </row>
    <row r="38" spans="1:4" ht="13.5">
      <c r="A38" s="35" t="s">
        <v>70</v>
      </c>
      <c r="B38" s="36">
        <v>435016</v>
      </c>
      <c r="D38" s="4"/>
    </row>
    <row r="39" spans="1:4" ht="13.5">
      <c r="A39" s="35" t="s">
        <v>71</v>
      </c>
      <c r="B39" s="36">
        <v>435057</v>
      </c>
      <c r="D39" s="4"/>
    </row>
    <row r="40" spans="1:4" ht="13.5">
      <c r="A40" s="35" t="s">
        <v>72</v>
      </c>
      <c r="B40" s="36">
        <v>435065</v>
      </c>
      <c r="D40" s="4"/>
    </row>
    <row r="41" spans="1:4" ht="13.5">
      <c r="A41" s="35" t="s">
        <v>73</v>
      </c>
      <c r="B41" s="36">
        <v>435073</v>
      </c>
      <c r="D41" s="4"/>
    </row>
    <row r="42" spans="1:4" ht="13.5">
      <c r="A42" s="35" t="s">
        <v>74</v>
      </c>
      <c r="B42" s="36">
        <v>435107</v>
      </c>
      <c r="D42" s="4"/>
    </row>
    <row r="43" spans="1:4" ht="13.5">
      <c r="A43" s="35" t="s">
        <v>75</v>
      </c>
      <c r="B43" s="36">
        <v>435115</v>
      </c>
      <c r="D43" s="4"/>
    </row>
    <row r="44" spans="1:4" ht="13.5">
      <c r="A44" s="35" t="s">
        <v>76</v>
      </c>
      <c r="B44" s="36">
        <v>435123</v>
      </c>
      <c r="D44" s="4"/>
    </row>
    <row r="45" spans="1:4" ht="13.5">
      <c r="A45" s="35" t="s">
        <v>77</v>
      </c>
      <c r="B45" s="36">
        <v>435131</v>
      </c>
      <c r="D45" s="4"/>
    </row>
    <row r="46" spans="1:4" ht="13.5">
      <c r="A46" s="35" t="s">
        <v>78</v>
      </c>
      <c r="B46" s="36">
        <v>435149</v>
      </c>
      <c r="D46" s="4"/>
    </row>
    <row r="47" spans="1:4" ht="13.5">
      <c r="A47" s="35" t="s">
        <v>79</v>
      </c>
      <c r="B47" s="36">
        <v>435313</v>
      </c>
      <c r="D47" s="4"/>
    </row>
    <row r="48" spans="1:4" ht="13.5">
      <c r="A48" s="2"/>
      <c r="B48" s="3"/>
      <c r="D48" s="2"/>
    </row>
    <row r="49" spans="1:4" ht="13.5">
      <c r="A49" s="2"/>
      <c r="B49" s="3"/>
      <c r="D49" s="2"/>
    </row>
    <row r="50" spans="1:4" ht="13.5">
      <c r="A50" s="2"/>
      <c r="B50" s="3"/>
      <c r="D50" s="2"/>
    </row>
    <row r="51" spans="1:4" ht="13.5">
      <c r="A51" s="2"/>
      <c r="B51" s="3"/>
      <c r="D51" s="2"/>
    </row>
    <row r="52" spans="1:4" ht="13.5">
      <c r="A52" s="2"/>
      <c r="B52" s="3"/>
      <c r="D52" s="2"/>
    </row>
    <row r="53" spans="1:4" ht="13.5">
      <c r="A53" s="2"/>
      <c r="B53" s="3"/>
      <c r="D53" s="2"/>
    </row>
    <row r="54" spans="1:4" ht="13.5">
      <c r="A54" s="2"/>
      <c r="B54" s="3"/>
      <c r="D54" s="2"/>
    </row>
    <row r="55" spans="1:4" ht="13.5">
      <c r="A55" s="2"/>
      <c r="B55" s="3"/>
      <c r="D55" s="2"/>
    </row>
    <row r="56" spans="1:4" ht="13.5">
      <c r="A56" s="2"/>
      <c r="B56" s="3"/>
      <c r="D56" s="2"/>
    </row>
    <row r="57" spans="1:4" ht="13.5">
      <c r="A57" s="2"/>
      <c r="B57" s="3"/>
      <c r="D57" s="2"/>
    </row>
    <row r="58" spans="1:4" ht="13.5">
      <c r="A58" s="2"/>
      <c r="B58" s="3"/>
      <c r="D58" s="2"/>
    </row>
    <row r="59" spans="1:4" ht="13.5">
      <c r="A59" s="2"/>
      <c r="B59" s="3"/>
      <c r="D59" s="2"/>
    </row>
    <row r="60" spans="1:4" ht="13.5">
      <c r="A60" s="2"/>
      <c r="B60" s="3"/>
      <c r="D60" s="2"/>
    </row>
    <row r="61" spans="1:4" ht="13.5">
      <c r="A61" s="2"/>
      <c r="B61" s="3"/>
      <c r="D61" s="2"/>
    </row>
    <row r="62" spans="1:4" ht="13.5">
      <c r="A62" s="2"/>
      <c r="B62" s="3"/>
      <c r="D62" s="2"/>
    </row>
    <row r="63" spans="1:4" ht="13.5">
      <c r="A63" s="2"/>
      <c r="B63" s="3"/>
      <c r="D63" s="2"/>
    </row>
    <row r="64" spans="1:4" ht="13.5">
      <c r="A64" s="2"/>
      <c r="B64" s="3"/>
      <c r="D64" s="2"/>
    </row>
    <row r="65" ht="13.5">
      <c r="B65" s="3"/>
    </row>
    <row r="66" ht="13.5">
      <c r="B66" s="3"/>
    </row>
    <row r="67" ht="13.5">
      <c r="B67" s="3" t="s">
        <v>80</v>
      </c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</sheetData>
  <sheetProtection password="D2B1" sheet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F152"/>
  <sheetViews>
    <sheetView showGridLines="0" tabSelected="1" zoomScaleSheetLayoutView="100" zoomScalePageLayoutView="0" workbookViewId="0" topLeftCell="A1">
      <selection activeCell="J3" sqref="J3:Q3"/>
    </sheetView>
  </sheetViews>
  <sheetFormatPr defaultColWidth="4.140625" defaultRowHeight="19.5" customHeight="1"/>
  <cols>
    <col min="1" max="2" width="4.140625" style="24" customWidth="1"/>
    <col min="3" max="21" width="4.140625" style="25" customWidth="1"/>
    <col min="22" max="22" width="4.140625" style="26" customWidth="1"/>
    <col min="23" max="37" width="4.140625" style="24" customWidth="1"/>
    <col min="38" max="38" width="12.57421875" style="24" bestFit="1" customWidth="1"/>
    <col min="39" max="53" width="4.140625" style="24" customWidth="1"/>
    <col min="54" max="54" width="9.57421875" style="1" bestFit="1" customWidth="1"/>
    <col min="55" max="55" width="11.57421875" style="1" bestFit="1" customWidth="1"/>
    <col min="56" max="56" width="6.8515625" style="24" bestFit="1" customWidth="1"/>
    <col min="57" max="57" width="5.28125" style="24" bestFit="1" customWidth="1"/>
    <col min="58" max="58" width="17.28125" style="24" bestFit="1" customWidth="1"/>
    <col min="59" max="16384" width="4.140625" style="24" customWidth="1"/>
  </cols>
  <sheetData>
    <row r="1" spans="1:55" ht="19.5" customHeight="1">
      <c r="A1" s="53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171</v>
      </c>
      <c r="Y1" s="54"/>
      <c r="Z1" s="54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52"/>
      <c r="BB1" s="2"/>
      <c r="BC1" s="2"/>
    </row>
    <row r="2" spans="1:58" ht="19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4"/>
      <c r="Z2" s="54"/>
      <c r="AA2" s="31"/>
      <c r="AB2" s="31"/>
      <c r="AC2" s="31"/>
      <c r="AD2" s="31"/>
      <c r="AE2" s="31"/>
      <c r="AF2" s="31"/>
      <c r="AG2" s="31"/>
      <c r="AH2" s="31"/>
      <c r="AI2" s="31"/>
      <c r="AJ2" s="31"/>
      <c r="BB2" s="34" t="s">
        <v>34</v>
      </c>
      <c r="BC2" s="34" t="s">
        <v>81</v>
      </c>
      <c r="BD2" s="37" t="s">
        <v>83</v>
      </c>
      <c r="BE2" s="39" t="s">
        <v>10</v>
      </c>
      <c r="BF2" s="37" t="s">
        <v>84</v>
      </c>
    </row>
    <row r="3" spans="1:58" ht="19.5" customHeight="1" thickBot="1">
      <c r="A3" s="104" t="s">
        <v>157</v>
      </c>
      <c r="B3" s="105" t="s">
        <v>2</v>
      </c>
      <c r="C3" s="105"/>
      <c r="D3" s="105"/>
      <c r="E3" s="105"/>
      <c r="F3" s="105"/>
      <c r="G3" s="69" t="s">
        <v>1</v>
      </c>
      <c r="H3" s="70"/>
      <c r="I3" s="71"/>
      <c r="J3" s="60"/>
      <c r="K3" s="61"/>
      <c r="L3" s="61"/>
      <c r="M3" s="61"/>
      <c r="N3" s="61"/>
      <c r="O3" s="61"/>
      <c r="P3" s="61"/>
      <c r="Q3" s="62"/>
      <c r="R3" s="11" t="str">
        <f>IF(J3="","エラー：事業所番号（10桁）を入力してください。","ＯＫ")</f>
        <v>エラー：事業所番号（10桁）を入力してください。</v>
      </c>
      <c r="S3" s="7"/>
      <c r="T3" s="8"/>
      <c r="U3" s="7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BB3" s="35" t="s">
        <v>35</v>
      </c>
      <c r="BC3" s="36">
        <v>431007</v>
      </c>
      <c r="BD3" s="37" t="s">
        <v>86</v>
      </c>
      <c r="BE3" s="39" t="s">
        <v>89</v>
      </c>
      <c r="BF3" s="37" t="s">
        <v>91</v>
      </c>
    </row>
    <row r="4" spans="1:58" ht="19.5" customHeight="1" thickBot="1">
      <c r="A4" s="104"/>
      <c r="B4" s="105" t="s">
        <v>3</v>
      </c>
      <c r="C4" s="105"/>
      <c r="D4" s="105"/>
      <c r="E4" s="105"/>
      <c r="F4" s="105"/>
      <c r="G4" s="69" t="s">
        <v>1</v>
      </c>
      <c r="H4" s="70"/>
      <c r="I4" s="71"/>
      <c r="J4" s="63"/>
      <c r="K4" s="64"/>
      <c r="L4" s="64"/>
      <c r="M4" s="64"/>
      <c r="N4" s="64"/>
      <c r="O4" s="64"/>
      <c r="P4" s="64"/>
      <c r="Q4" s="65"/>
      <c r="R4" s="11" t="str">
        <f>IF(J4="","エラー：事業所名称を入力してください。","ＯＫ")</f>
        <v>エラー：事業所名称を入力してください。</v>
      </c>
      <c r="S4" s="7"/>
      <c r="T4" s="8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BB4" s="35" t="s">
        <v>36</v>
      </c>
      <c r="BC4" s="36">
        <v>432021</v>
      </c>
      <c r="BD4" s="37" t="s">
        <v>87</v>
      </c>
      <c r="BE4" s="39" t="s">
        <v>90</v>
      </c>
      <c r="BF4" s="37" t="s">
        <v>92</v>
      </c>
    </row>
    <row r="5" spans="1:58" ht="19.5" customHeight="1" thickBot="1">
      <c r="A5" s="104"/>
      <c r="B5" s="105" t="s">
        <v>4</v>
      </c>
      <c r="C5" s="105"/>
      <c r="D5" s="105"/>
      <c r="E5" s="105"/>
      <c r="F5" s="105"/>
      <c r="G5" s="69" t="s">
        <v>1</v>
      </c>
      <c r="H5" s="70"/>
      <c r="I5" s="71"/>
      <c r="J5" s="66"/>
      <c r="K5" s="67"/>
      <c r="L5" s="67"/>
      <c r="M5" s="67"/>
      <c r="N5" s="67"/>
      <c r="O5" s="67"/>
      <c r="P5" s="67"/>
      <c r="Q5" s="68"/>
      <c r="R5" s="11" t="str">
        <f>IF(J5="","エラー：郵便番号を入力してください。","ＯＫ")</f>
        <v>エラー：郵便番号を入力してください。</v>
      </c>
      <c r="S5" s="7"/>
      <c r="T5" s="8"/>
      <c r="U5" s="7"/>
      <c r="V5" s="7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BB5" s="35" t="s">
        <v>37</v>
      </c>
      <c r="BC5" s="36">
        <v>432039</v>
      </c>
      <c r="BD5" s="37" t="s">
        <v>88</v>
      </c>
      <c r="BF5" s="37" t="s">
        <v>93</v>
      </c>
    </row>
    <row r="6" spans="1:58" ht="19.5" customHeight="1" thickBot="1">
      <c r="A6" s="104"/>
      <c r="B6" s="105" t="s">
        <v>5</v>
      </c>
      <c r="C6" s="105"/>
      <c r="D6" s="105"/>
      <c r="E6" s="105"/>
      <c r="F6" s="105"/>
      <c r="G6" s="69" t="s">
        <v>1</v>
      </c>
      <c r="H6" s="70"/>
      <c r="I6" s="71"/>
      <c r="J6" s="72"/>
      <c r="K6" s="64"/>
      <c r="L6" s="64"/>
      <c r="M6" s="64"/>
      <c r="N6" s="64"/>
      <c r="O6" s="64"/>
      <c r="P6" s="64"/>
      <c r="Q6" s="65"/>
      <c r="R6" s="11" t="str">
        <f>IF(J6="","エラー：住所を入力してください。","ＯＫ")</f>
        <v>エラー：住所を入力してください。</v>
      </c>
      <c r="S6" s="7"/>
      <c r="T6" s="8"/>
      <c r="U6" s="7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BB6" s="35" t="s">
        <v>38</v>
      </c>
      <c r="BC6" s="36">
        <v>432047</v>
      </c>
      <c r="BF6" s="37" t="s">
        <v>94</v>
      </c>
    </row>
    <row r="7" spans="1:55" ht="19.5" customHeight="1" thickBot="1">
      <c r="A7" s="104"/>
      <c r="B7" s="105" t="s">
        <v>6</v>
      </c>
      <c r="C7" s="105"/>
      <c r="D7" s="105"/>
      <c r="E7" s="105"/>
      <c r="F7" s="105"/>
      <c r="G7" s="69" t="s">
        <v>1</v>
      </c>
      <c r="H7" s="70"/>
      <c r="I7" s="71"/>
      <c r="J7" s="66"/>
      <c r="K7" s="67"/>
      <c r="L7" s="67"/>
      <c r="M7" s="67"/>
      <c r="N7" s="67"/>
      <c r="O7" s="67"/>
      <c r="P7" s="67"/>
      <c r="Q7" s="68"/>
      <c r="R7" s="11" t="str">
        <f>IF(J7="","エラー：電話番号を入力してください。","ＯＫ")</f>
        <v>エラー：電話番号を入力してください。</v>
      </c>
      <c r="S7" s="7"/>
      <c r="T7" s="8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BB7" s="35" t="s">
        <v>39</v>
      </c>
      <c r="BC7" s="36">
        <v>432054</v>
      </c>
    </row>
    <row r="8" spans="1:55" ht="9.75" customHeight="1" thickBo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BB8" s="35" t="s">
        <v>40</v>
      </c>
      <c r="BC8" s="36">
        <v>432062</v>
      </c>
    </row>
    <row r="9" spans="1:55" ht="19.5" customHeight="1" thickBot="1">
      <c r="A9" s="104" t="s">
        <v>11</v>
      </c>
      <c r="B9" s="105" t="s">
        <v>167</v>
      </c>
      <c r="C9" s="105"/>
      <c r="D9" s="105"/>
      <c r="E9" s="105"/>
      <c r="F9" s="105"/>
      <c r="G9" s="69" t="s">
        <v>1</v>
      </c>
      <c r="H9" s="70"/>
      <c r="I9" s="70"/>
      <c r="J9" s="73"/>
      <c r="K9" s="74"/>
      <c r="L9" s="74"/>
      <c r="M9" s="75"/>
      <c r="N9" s="76">
        <f>IF(J9="","",VLOOKUP(J9,Sheet2!A:B,2,FALSE))</f>
      </c>
      <c r="O9" s="77"/>
      <c r="P9" s="77"/>
      <c r="Q9" s="77"/>
      <c r="R9" s="12" t="str">
        <f>IF(J9="","エラー：保険者番号を選択してください。","ＯＫ")</f>
        <v>エラー：保険者番号を選択してください。</v>
      </c>
      <c r="S9" s="6"/>
      <c r="T9" s="8"/>
      <c r="U9" s="7"/>
      <c r="V9" s="7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BB9" s="35" t="s">
        <v>41</v>
      </c>
      <c r="BC9" s="36">
        <v>432088</v>
      </c>
    </row>
    <row r="10" spans="1:55" ht="19.5" customHeight="1" thickBot="1">
      <c r="A10" s="104"/>
      <c r="B10" s="105" t="s">
        <v>0</v>
      </c>
      <c r="C10" s="105"/>
      <c r="D10" s="105"/>
      <c r="E10" s="105"/>
      <c r="F10" s="105"/>
      <c r="G10" s="69" t="s">
        <v>1</v>
      </c>
      <c r="H10" s="70"/>
      <c r="I10" s="71"/>
      <c r="J10" s="66"/>
      <c r="K10" s="67"/>
      <c r="L10" s="67"/>
      <c r="M10" s="67"/>
      <c r="N10" s="67"/>
      <c r="O10" s="67"/>
      <c r="P10" s="67"/>
      <c r="Q10" s="68"/>
      <c r="R10" s="11" t="str">
        <f>IF(J10="","エラー：被保険者番号（10桁）を入力してください。","ＯＫ")</f>
        <v>エラー：被保険者番号（10桁）を入力してください。</v>
      </c>
      <c r="S10" s="7"/>
      <c r="T10" s="8"/>
      <c r="U10" s="7"/>
      <c r="V10" s="7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BB10" s="35" t="s">
        <v>42</v>
      </c>
      <c r="BC10" s="36">
        <v>432104</v>
      </c>
    </row>
    <row r="11" spans="1:55" ht="19.5" customHeight="1" thickBot="1">
      <c r="A11" s="104"/>
      <c r="B11" s="105" t="s">
        <v>7</v>
      </c>
      <c r="C11" s="105"/>
      <c r="D11" s="105"/>
      <c r="E11" s="105"/>
      <c r="F11" s="105"/>
      <c r="G11" s="69" t="s">
        <v>1</v>
      </c>
      <c r="H11" s="70"/>
      <c r="I11" s="71"/>
      <c r="J11" s="60"/>
      <c r="K11" s="61"/>
      <c r="L11" s="61"/>
      <c r="M11" s="61"/>
      <c r="N11" s="61"/>
      <c r="O11" s="61"/>
      <c r="P11" s="61"/>
      <c r="Q11" s="62"/>
      <c r="R11" s="11" t="str">
        <f>IF(J11="","エラー：氏名を入力してください。","ＯＫ")</f>
        <v>エラー：氏名を入力してください。</v>
      </c>
      <c r="S11" s="7"/>
      <c r="T11" s="8"/>
      <c r="U11" s="7"/>
      <c r="V11" s="7"/>
      <c r="W11" s="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BB11" s="35" t="s">
        <v>43</v>
      </c>
      <c r="BC11" s="36">
        <v>432112</v>
      </c>
    </row>
    <row r="12" spans="1:55" ht="19.5" customHeight="1" thickBot="1">
      <c r="A12" s="104"/>
      <c r="B12" s="105" t="s">
        <v>8</v>
      </c>
      <c r="C12" s="105"/>
      <c r="D12" s="105"/>
      <c r="E12" s="105"/>
      <c r="F12" s="105"/>
      <c r="G12" s="69" t="s">
        <v>1</v>
      </c>
      <c r="H12" s="70"/>
      <c r="I12" s="71"/>
      <c r="J12" s="60"/>
      <c r="K12" s="61"/>
      <c r="L12" s="61"/>
      <c r="M12" s="61"/>
      <c r="N12" s="61"/>
      <c r="O12" s="61"/>
      <c r="P12" s="61"/>
      <c r="Q12" s="62"/>
      <c r="R12" s="11" t="str">
        <f>IF(J12="","エラー：氏名（フリガナ）を入力してください。","ＯＫ")</f>
        <v>エラー：氏名（フリガナ）を入力してください。</v>
      </c>
      <c r="S12" s="7"/>
      <c r="T12" s="8"/>
      <c r="U12" s="7"/>
      <c r="V12" s="7"/>
      <c r="W12" s="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BB12" s="35" t="s">
        <v>44</v>
      </c>
      <c r="BC12" s="36">
        <v>432120</v>
      </c>
    </row>
    <row r="13" spans="1:55" ht="19.5" customHeight="1" thickBot="1">
      <c r="A13" s="104"/>
      <c r="B13" s="97" t="s">
        <v>9</v>
      </c>
      <c r="C13" s="98"/>
      <c r="D13" s="98"/>
      <c r="E13" s="99" t="s">
        <v>82</v>
      </c>
      <c r="F13" s="100"/>
      <c r="G13" s="69" t="s">
        <v>1</v>
      </c>
      <c r="H13" s="70"/>
      <c r="I13" s="71"/>
      <c r="J13" s="60"/>
      <c r="K13" s="61"/>
      <c r="L13" s="45"/>
      <c r="M13" s="33" t="s">
        <v>168</v>
      </c>
      <c r="N13" s="50"/>
      <c r="O13" s="33" t="s">
        <v>169</v>
      </c>
      <c r="P13" s="46"/>
      <c r="Q13" s="14" t="s">
        <v>170</v>
      </c>
      <c r="R13" s="12" t="str">
        <f>IF(OR(J13="",L13="",N13="",P13=""),"エラー：生年月日を入力してください。",IF(Sheet2!E14&lt;&gt;Sheet2!H14,"エラー：月に対して日にちが不整合です。","ＯＫ"))</f>
        <v>エラー：生年月日を入力してください。</v>
      </c>
      <c r="S13" s="7"/>
      <c r="T13" s="8"/>
      <c r="U13" s="7"/>
      <c r="V13" s="7"/>
      <c r="W13" s="7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BB13" s="35" t="s">
        <v>45</v>
      </c>
      <c r="BC13" s="36">
        <v>432138</v>
      </c>
    </row>
    <row r="14" spans="1:55" ht="19.5" customHeight="1" thickBot="1">
      <c r="A14" s="104"/>
      <c r="B14" s="105" t="s">
        <v>10</v>
      </c>
      <c r="C14" s="105"/>
      <c r="D14" s="105"/>
      <c r="E14" s="105"/>
      <c r="F14" s="105"/>
      <c r="G14" s="69" t="s">
        <v>1</v>
      </c>
      <c r="H14" s="70"/>
      <c r="I14" s="71"/>
      <c r="J14" s="60"/>
      <c r="K14" s="61"/>
      <c r="L14" s="61"/>
      <c r="M14" s="61"/>
      <c r="N14" s="61"/>
      <c r="O14" s="61"/>
      <c r="P14" s="61"/>
      <c r="Q14" s="62"/>
      <c r="R14" s="11" t="str">
        <f>IF(J14="","エラー：男女を選択してください。","ＯＫ")</f>
        <v>エラー：男女を選択してください。</v>
      </c>
      <c r="S14" s="7"/>
      <c r="T14" s="8"/>
      <c r="U14" s="7"/>
      <c r="V14" s="7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BB14" s="35" t="s">
        <v>46</v>
      </c>
      <c r="BC14" s="36">
        <v>432146</v>
      </c>
    </row>
    <row r="15" spans="1:55" ht="19.5" customHeight="1">
      <c r="A15" s="48" t="s">
        <v>166</v>
      </c>
      <c r="B15" s="48"/>
      <c r="C15" s="48"/>
      <c r="D15" s="48"/>
      <c r="E15" s="48"/>
      <c r="F15" s="48"/>
      <c r="G15" s="49"/>
      <c r="H15" s="49"/>
      <c r="I15" s="49"/>
      <c r="J15" s="51"/>
      <c r="K15" s="51"/>
      <c r="L15" s="51"/>
      <c r="M15" s="51"/>
      <c r="N15" s="51"/>
      <c r="O15" s="51"/>
      <c r="P15" s="51"/>
      <c r="Q15" s="51"/>
      <c r="R15" s="12"/>
      <c r="S15" s="7"/>
      <c r="T15" s="8"/>
      <c r="U15" s="7"/>
      <c r="V15" s="7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BB15" s="35" t="s">
        <v>47</v>
      </c>
      <c r="BC15" s="36">
        <v>432153</v>
      </c>
    </row>
    <row r="16" spans="1:55" ht="9.75" customHeight="1" thickBot="1">
      <c r="A16" s="6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BB16" s="35" t="s">
        <v>48</v>
      </c>
      <c r="BC16" s="36">
        <v>432161</v>
      </c>
    </row>
    <row r="17" spans="1:55" ht="19.5" customHeight="1" thickBot="1">
      <c r="A17" s="97" t="s">
        <v>12</v>
      </c>
      <c r="B17" s="98"/>
      <c r="C17" s="98"/>
      <c r="D17" s="98"/>
      <c r="E17" s="99" t="s">
        <v>28</v>
      </c>
      <c r="F17" s="100"/>
      <c r="G17" s="69" t="s">
        <v>24</v>
      </c>
      <c r="H17" s="70"/>
      <c r="I17" s="70"/>
      <c r="J17" s="60"/>
      <c r="K17" s="61"/>
      <c r="L17" s="62"/>
      <c r="M17" s="33" t="s">
        <v>25</v>
      </c>
      <c r="N17" s="46"/>
      <c r="O17" s="33" t="s">
        <v>26</v>
      </c>
      <c r="P17" s="46"/>
      <c r="Q17" s="13" t="s">
        <v>27</v>
      </c>
      <c r="R17" s="12">
        <f>IF(AND(J17="",N17="",P17=""),"",IF(OR(J17="",N17="",P17=""),"エラー：作成依頼日を入力してください。",IF(Sheet2!E17&lt;&gt;Sheet2!H17,"エラー：月に対して日にちが不整合です。","ＯＫ")))</f>
      </c>
      <c r="S17" s="7"/>
      <c r="T17" s="8"/>
      <c r="U17" s="7"/>
      <c r="V17" s="9"/>
      <c r="W17" s="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BB17" s="35" t="s">
        <v>49</v>
      </c>
      <c r="BC17" s="36">
        <v>433482</v>
      </c>
    </row>
    <row r="18" spans="1:55" ht="19.5" customHeight="1" thickBot="1">
      <c r="A18" s="97" t="s">
        <v>13</v>
      </c>
      <c r="B18" s="98"/>
      <c r="C18" s="98"/>
      <c r="D18" s="98"/>
      <c r="E18" s="99" t="s">
        <v>28</v>
      </c>
      <c r="F18" s="100"/>
      <c r="G18" s="69" t="s">
        <v>1</v>
      </c>
      <c r="H18" s="70"/>
      <c r="I18" s="71"/>
      <c r="J18" s="60"/>
      <c r="K18" s="61"/>
      <c r="L18" s="62"/>
      <c r="M18" s="32" t="s">
        <v>25</v>
      </c>
      <c r="N18" s="46"/>
      <c r="O18" s="33" t="s">
        <v>26</v>
      </c>
      <c r="P18" s="46"/>
      <c r="Q18" s="13" t="s">
        <v>27</v>
      </c>
      <c r="R18" s="12" t="str">
        <f>IF(OR(J18="",N18="",P18=""),"エラー：意見書作成日を入力してください。",IF(Sheet2!E18&lt;&gt;Sheet2!H18,"エラー：月に対して日にちが不整合です。","ＯＫ"))</f>
        <v>エラー：意見書作成日を入力してください。</v>
      </c>
      <c r="S18" s="7"/>
      <c r="T18" s="8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BB18" s="35" t="s">
        <v>50</v>
      </c>
      <c r="BC18" s="36">
        <v>433649</v>
      </c>
    </row>
    <row r="19" spans="1:55" ht="19.5" customHeight="1" thickBot="1">
      <c r="A19" s="97" t="s">
        <v>14</v>
      </c>
      <c r="B19" s="98"/>
      <c r="C19" s="98"/>
      <c r="D19" s="98"/>
      <c r="E19" s="99" t="s">
        <v>28</v>
      </c>
      <c r="F19" s="100"/>
      <c r="G19" s="69" t="s">
        <v>24</v>
      </c>
      <c r="H19" s="70"/>
      <c r="I19" s="71"/>
      <c r="J19" s="60"/>
      <c r="K19" s="61"/>
      <c r="L19" s="62"/>
      <c r="M19" s="32" t="s">
        <v>25</v>
      </c>
      <c r="N19" s="46"/>
      <c r="O19" s="27" t="s">
        <v>26</v>
      </c>
      <c r="P19" s="46"/>
      <c r="Q19" s="28" t="s">
        <v>27</v>
      </c>
      <c r="R19" s="12">
        <f>IF(AND(J19="",N19="",P19=""),"",IF(OR(J19="",N19="",P19=""),"エラー：作成依頼日を入力してください。",IF(Sheet2!E19&lt;&gt;Sheet2!H19,"エラー：月に対して日にちが不整合です。","ＯＫ")))</f>
      </c>
      <c r="S19" s="7"/>
      <c r="T19" s="8"/>
      <c r="U19" s="7"/>
      <c r="V19" s="7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BB19" s="35" t="s">
        <v>51</v>
      </c>
      <c r="BC19" s="36">
        <v>433672</v>
      </c>
    </row>
    <row r="20" spans="1:55" ht="19.5" customHeight="1">
      <c r="A20" s="55" t="s">
        <v>153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8" t="s">
        <v>152</v>
      </c>
      <c r="P20" s="59"/>
      <c r="Q20" s="58"/>
      <c r="R20" s="15" t="str">
        <f>IF(OR(AND(Sheet2!M3=2,Sheet2!L4=0),SUM(Sheet2!M3:M4)&gt;2),"エラー：日付の整合性を確認してください。","ＯＫ")</f>
        <v>ＯＫ</v>
      </c>
      <c r="S20" s="8"/>
      <c r="T20" s="8"/>
      <c r="U20" s="8"/>
      <c r="V20" s="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BB20" s="35" t="s">
        <v>52</v>
      </c>
      <c r="BC20" s="36">
        <v>433680</v>
      </c>
    </row>
    <row r="21" spans="1:55" ht="9.75" customHeight="1" thickBo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BB21" s="35" t="s">
        <v>53</v>
      </c>
      <c r="BC21" s="36">
        <v>433698</v>
      </c>
    </row>
    <row r="22" spans="1:55" ht="19.5" customHeight="1" thickBot="1">
      <c r="A22" s="97" t="s">
        <v>15</v>
      </c>
      <c r="B22" s="98"/>
      <c r="C22" s="98"/>
      <c r="D22" s="98"/>
      <c r="E22" s="58" t="s">
        <v>85</v>
      </c>
      <c r="F22" s="58"/>
      <c r="G22" s="69" t="s">
        <v>1</v>
      </c>
      <c r="H22" s="70"/>
      <c r="I22" s="71"/>
      <c r="J22" s="60"/>
      <c r="K22" s="61"/>
      <c r="L22" s="61"/>
      <c r="M22" s="62"/>
      <c r="N22" s="87">
        <f>IF(J22="","",VLOOKUP(J22,Sheet2!I3:J6,2,FALSE))</f>
      </c>
      <c r="O22" s="88"/>
      <c r="P22" s="88"/>
      <c r="Q22" s="89"/>
      <c r="R22" s="12" t="str">
        <f>IF(J22="","エラー：意見書作成料の種別を選択してください。","ＯＫ")</f>
        <v>エラー：意見書作成料の種別を選択してください。</v>
      </c>
      <c r="S22" s="7"/>
      <c r="T22" s="8"/>
      <c r="U22" s="7"/>
      <c r="V22" s="7"/>
      <c r="W22" s="7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BB22" s="35" t="s">
        <v>54</v>
      </c>
      <c r="BC22" s="36">
        <v>434035</v>
      </c>
    </row>
    <row r="23" spans="1:55" ht="9.75" customHeight="1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BB23" s="35" t="s">
        <v>55</v>
      </c>
      <c r="BC23" s="36">
        <v>434043</v>
      </c>
    </row>
    <row r="24" spans="1:55" ht="19.5" customHeight="1" thickBot="1">
      <c r="A24" s="104" t="s">
        <v>23</v>
      </c>
      <c r="B24" s="106" t="s">
        <v>29</v>
      </c>
      <c r="C24" s="99"/>
      <c r="D24" s="99"/>
      <c r="E24" s="99"/>
      <c r="F24" s="99"/>
      <c r="G24" s="99"/>
      <c r="H24" s="99"/>
      <c r="I24" s="100"/>
      <c r="J24" s="90" t="s">
        <v>30</v>
      </c>
      <c r="K24" s="90"/>
      <c r="L24" s="90"/>
      <c r="M24" s="90" t="s">
        <v>31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6"/>
      <c r="Y24" s="57" t="s">
        <v>151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BB24" s="35" t="s">
        <v>56</v>
      </c>
      <c r="BC24" s="36">
        <v>434233</v>
      </c>
    </row>
    <row r="25" spans="1:55" ht="19.5" customHeight="1" thickBot="1">
      <c r="A25" s="104"/>
      <c r="B25" s="105" t="s">
        <v>16</v>
      </c>
      <c r="C25" s="105"/>
      <c r="D25" s="105"/>
      <c r="E25" s="105"/>
      <c r="F25" s="105"/>
      <c r="G25" s="105"/>
      <c r="H25" s="105"/>
      <c r="I25" s="97"/>
      <c r="J25" s="94"/>
      <c r="K25" s="95"/>
      <c r="L25" s="96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6"/>
      <c r="Y25" s="78" t="str">
        <f>Sheet2!O5</f>
        <v>エラーが13件あります。確認してください。</v>
      </c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BB25" s="35" t="s">
        <v>57</v>
      </c>
      <c r="BC25" s="36">
        <v>434241</v>
      </c>
    </row>
    <row r="26" spans="1:55" ht="19.5" customHeight="1" thickBot="1">
      <c r="A26" s="104"/>
      <c r="B26" s="104" t="s">
        <v>21</v>
      </c>
      <c r="C26" s="105" t="s">
        <v>17</v>
      </c>
      <c r="D26" s="105"/>
      <c r="E26" s="105"/>
      <c r="F26" s="105"/>
      <c r="G26" s="105"/>
      <c r="H26" s="105"/>
      <c r="I26" s="97"/>
      <c r="J26" s="94"/>
      <c r="K26" s="95"/>
      <c r="L26" s="96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6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  <c r="BB26" s="35" t="s">
        <v>58</v>
      </c>
      <c r="BC26" s="36">
        <v>434258</v>
      </c>
    </row>
    <row r="27" spans="1:55" ht="19.5" customHeight="1" thickBot="1">
      <c r="A27" s="104"/>
      <c r="B27" s="104"/>
      <c r="C27" s="105" t="s">
        <v>18</v>
      </c>
      <c r="D27" s="105"/>
      <c r="E27" s="105"/>
      <c r="F27" s="105"/>
      <c r="G27" s="105"/>
      <c r="H27" s="105"/>
      <c r="I27" s="97"/>
      <c r="J27" s="94"/>
      <c r="K27" s="95"/>
      <c r="L27" s="96"/>
      <c r="M27" s="91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6"/>
      <c r="Y27" s="84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BB27" s="35" t="s">
        <v>59</v>
      </c>
      <c r="BC27" s="36">
        <v>434282</v>
      </c>
    </row>
    <row r="28" spans="1:55" ht="19.5" customHeight="1" thickBot="1">
      <c r="A28" s="104"/>
      <c r="B28" s="104"/>
      <c r="C28" s="105" t="s">
        <v>19</v>
      </c>
      <c r="D28" s="105"/>
      <c r="E28" s="105"/>
      <c r="F28" s="105"/>
      <c r="G28" s="105"/>
      <c r="H28" s="105"/>
      <c r="I28" s="97"/>
      <c r="J28" s="94"/>
      <c r="K28" s="95"/>
      <c r="L28" s="96"/>
      <c r="M28" s="91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6"/>
      <c r="Y28" s="6"/>
      <c r="Z28" s="6"/>
      <c r="AA28" s="6"/>
      <c r="AB28" s="29">
        <f>IF(Sheet2!P3=0,"↓","")</f>
      </c>
      <c r="AC28" s="6"/>
      <c r="AD28" s="29">
        <f>IF(Sheet2!P3=0,"↓","")</f>
      </c>
      <c r="AE28" s="6"/>
      <c r="AF28" s="29">
        <f>IF(Sheet2!P3=0,"↓","")</f>
      </c>
      <c r="AG28" s="6"/>
      <c r="AH28" s="6"/>
      <c r="AI28" s="6"/>
      <c r="AJ28" s="6"/>
      <c r="BB28" s="35" t="s">
        <v>60</v>
      </c>
      <c r="BC28" s="36">
        <v>434324</v>
      </c>
    </row>
    <row r="29" spans="1:55" ht="19.5" customHeight="1" thickBot="1">
      <c r="A29" s="104"/>
      <c r="B29" s="104"/>
      <c r="C29" s="105" t="s">
        <v>20</v>
      </c>
      <c r="D29" s="105"/>
      <c r="E29" s="105"/>
      <c r="F29" s="105"/>
      <c r="G29" s="105"/>
      <c r="H29" s="105"/>
      <c r="I29" s="97"/>
      <c r="J29" s="94"/>
      <c r="K29" s="95"/>
      <c r="L29" s="96"/>
      <c r="M29" s="91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BB29" s="35" t="s">
        <v>61</v>
      </c>
      <c r="BC29" s="36">
        <v>434332</v>
      </c>
    </row>
    <row r="30" spans="1:55" ht="19.5" customHeight="1">
      <c r="A30" s="104"/>
      <c r="B30" s="105" t="s">
        <v>22</v>
      </c>
      <c r="C30" s="105"/>
      <c r="D30" s="105"/>
      <c r="E30" s="105"/>
      <c r="F30" s="105"/>
      <c r="G30" s="105"/>
      <c r="H30" s="105"/>
      <c r="I30" s="105"/>
      <c r="J30" s="108">
        <f>IF(SUM(J25:L29)=0,"",SUM(J25:L29))</f>
      </c>
      <c r="K30" s="109"/>
      <c r="L30" s="110"/>
      <c r="M30" s="101" t="s">
        <v>33</v>
      </c>
      <c r="N30" s="102"/>
      <c r="O30" s="102"/>
      <c r="P30" s="102"/>
      <c r="Q30" s="102"/>
      <c r="R30" s="102"/>
      <c r="S30" s="103"/>
      <c r="T30" s="107">
        <f>IF(J30="","",J30*10)</f>
      </c>
      <c r="U30" s="107"/>
      <c r="V30" s="107"/>
      <c r="W30" s="10" t="s">
        <v>32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BB30" s="35" t="s">
        <v>62</v>
      </c>
      <c r="BC30" s="36">
        <v>434415</v>
      </c>
    </row>
    <row r="31" spans="1:55" ht="19.5" customHeight="1">
      <c r="A31" s="6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BB31" s="35" t="s">
        <v>63</v>
      </c>
      <c r="BC31" s="36">
        <v>434423</v>
      </c>
    </row>
    <row r="32" spans="54:55" ht="19.5" customHeight="1">
      <c r="BB32" s="35" t="s">
        <v>64</v>
      </c>
      <c r="BC32" s="36">
        <v>434431</v>
      </c>
    </row>
    <row r="33" spans="54:55" ht="19.5" customHeight="1">
      <c r="BB33" s="35" t="s">
        <v>65</v>
      </c>
      <c r="BC33" s="36">
        <v>434449</v>
      </c>
    </row>
    <row r="34" spans="54:55" ht="19.5" customHeight="1">
      <c r="BB34" s="35" t="s">
        <v>66</v>
      </c>
      <c r="BC34" s="36">
        <v>434472</v>
      </c>
    </row>
    <row r="35" spans="54:55" ht="19.5" customHeight="1">
      <c r="BB35" s="35" t="s">
        <v>67</v>
      </c>
      <c r="BC35" s="36">
        <v>434688</v>
      </c>
    </row>
    <row r="36" spans="54:55" ht="19.5" customHeight="1">
      <c r="BB36" s="35" t="s">
        <v>68</v>
      </c>
      <c r="BC36" s="36">
        <v>434829</v>
      </c>
    </row>
    <row r="37" spans="54:55" ht="19.5" customHeight="1">
      <c r="BB37" s="35" t="s">
        <v>69</v>
      </c>
      <c r="BC37" s="36">
        <v>434845</v>
      </c>
    </row>
    <row r="38" spans="54:55" ht="19.5" customHeight="1">
      <c r="BB38" s="35" t="s">
        <v>70</v>
      </c>
      <c r="BC38" s="36">
        <v>435016</v>
      </c>
    </row>
    <row r="39" spans="54:55" ht="19.5" customHeight="1">
      <c r="BB39" s="35" t="s">
        <v>71</v>
      </c>
      <c r="BC39" s="36">
        <v>435057</v>
      </c>
    </row>
    <row r="40" spans="54:55" ht="19.5" customHeight="1">
      <c r="BB40" s="35" t="s">
        <v>72</v>
      </c>
      <c r="BC40" s="36">
        <v>435065</v>
      </c>
    </row>
    <row r="41" spans="54:55" ht="19.5" customHeight="1">
      <c r="BB41" s="35" t="s">
        <v>73</v>
      </c>
      <c r="BC41" s="36">
        <v>435073</v>
      </c>
    </row>
    <row r="42" spans="54:55" ht="19.5" customHeight="1">
      <c r="BB42" s="35" t="s">
        <v>74</v>
      </c>
      <c r="BC42" s="36">
        <v>435107</v>
      </c>
    </row>
    <row r="43" spans="54:55" ht="19.5" customHeight="1">
      <c r="BB43" s="35" t="s">
        <v>75</v>
      </c>
      <c r="BC43" s="36">
        <v>435115</v>
      </c>
    </row>
    <row r="44" spans="54:55" ht="19.5" customHeight="1">
      <c r="BB44" s="35" t="s">
        <v>76</v>
      </c>
      <c r="BC44" s="36">
        <v>435123</v>
      </c>
    </row>
    <row r="45" spans="54:55" ht="19.5" customHeight="1">
      <c r="BB45" s="35" t="s">
        <v>77</v>
      </c>
      <c r="BC45" s="36">
        <v>435131</v>
      </c>
    </row>
    <row r="46" spans="54:55" ht="19.5" customHeight="1">
      <c r="BB46" s="35" t="s">
        <v>78</v>
      </c>
      <c r="BC46" s="36">
        <v>435149</v>
      </c>
    </row>
    <row r="47" spans="54:55" ht="19.5" customHeight="1">
      <c r="BB47" s="35" t="s">
        <v>79</v>
      </c>
      <c r="BC47" s="36">
        <v>435313</v>
      </c>
    </row>
    <row r="48" spans="54:55" ht="19.5" customHeight="1">
      <c r="BB48" s="2"/>
      <c r="BC48" s="3"/>
    </row>
    <row r="49" spans="54:55" ht="19.5" customHeight="1">
      <c r="BB49" s="2"/>
      <c r="BC49" s="3"/>
    </row>
    <row r="50" spans="54:55" ht="19.5" customHeight="1">
      <c r="BB50" s="2"/>
      <c r="BC50" s="3"/>
    </row>
    <row r="51" spans="54:55" ht="19.5" customHeight="1">
      <c r="BB51" s="2"/>
      <c r="BC51" s="3"/>
    </row>
    <row r="52" spans="54:55" ht="19.5" customHeight="1">
      <c r="BB52" s="2"/>
      <c r="BC52" s="3"/>
    </row>
    <row r="53" spans="54:55" ht="19.5" customHeight="1">
      <c r="BB53" s="2"/>
      <c r="BC53" s="3"/>
    </row>
    <row r="54" spans="54:55" ht="19.5" customHeight="1">
      <c r="BB54" s="2"/>
      <c r="BC54" s="3"/>
    </row>
    <row r="55" spans="54:55" ht="19.5" customHeight="1">
      <c r="BB55" s="2"/>
      <c r="BC55" s="3"/>
    </row>
    <row r="56" spans="54:55" ht="19.5" customHeight="1">
      <c r="BB56" s="2"/>
      <c r="BC56" s="3"/>
    </row>
    <row r="57" spans="54:55" ht="19.5" customHeight="1">
      <c r="BB57" s="2"/>
      <c r="BC57" s="3"/>
    </row>
    <row r="58" spans="54:55" ht="19.5" customHeight="1">
      <c r="BB58" s="2"/>
      <c r="BC58" s="3"/>
    </row>
    <row r="59" spans="54:55" ht="19.5" customHeight="1">
      <c r="BB59" s="2"/>
      <c r="BC59" s="3"/>
    </row>
    <row r="60" spans="54:55" ht="19.5" customHeight="1">
      <c r="BB60" s="2"/>
      <c r="BC60" s="3"/>
    </row>
    <row r="61" spans="54:55" ht="19.5" customHeight="1">
      <c r="BB61" s="2"/>
      <c r="BC61" s="3"/>
    </row>
    <row r="62" spans="54:55" ht="19.5" customHeight="1">
      <c r="BB62" s="2"/>
      <c r="BC62" s="3"/>
    </row>
    <row r="63" spans="54:55" ht="19.5" customHeight="1">
      <c r="BB63" s="2"/>
      <c r="BC63" s="3"/>
    </row>
    <row r="64" spans="54:55" ht="19.5" customHeight="1">
      <c r="BB64" s="2"/>
      <c r="BC64" s="3"/>
    </row>
    <row r="65" ht="19.5" customHeight="1">
      <c r="BC65" s="3"/>
    </row>
    <row r="66" ht="19.5" customHeight="1">
      <c r="BC66" s="3"/>
    </row>
    <row r="67" ht="19.5" customHeight="1">
      <c r="BC67" s="3" t="s">
        <v>80</v>
      </c>
    </row>
    <row r="68" ht="19.5" customHeight="1">
      <c r="BC68" s="3"/>
    </row>
    <row r="69" ht="19.5" customHeight="1">
      <c r="BC69" s="3"/>
    </row>
    <row r="70" ht="19.5" customHeight="1">
      <c r="BC70" s="3"/>
    </row>
    <row r="71" ht="19.5" customHeight="1">
      <c r="BC71" s="3"/>
    </row>
    <row r="72" ht="19.5" customHeight="1">
      <c r="BC72" s="3"/>
    </row>
    <row r="73" ht="19.5" customHeight="1">
      <c r="BC73" s="3"/>
    </row>
    <row r="74" ht="19.5" customHeight="1">
      <c r="BC74" s="3"/>
    </row>
    <row r="75" ht="19.5" customHeight="1">
      <c r="BC75" s="3"/>
    </row>
    <row r="76" ht="19.5" customHeight="1">
      <c r="BC76" s="3"/>
    </row>
    <row r="77" ht="19.5" customHeight="1">
      <c r="BC77" s="3"/>
    </row>
    <row r="78" ht="19.5" customHeight="1">
      <c r="BC78" s="3"/>
    </row>
    <row r="79" ht="19.5" customHeight="1">
      <c r="BC79" s="3"/>
    </row>
    <row r="80" ht="19.5" customHeight="1">
      <c r="BC80" s="3"/>
    </row>
    <row r="81" ht="19.5" customHeight="1">
      <c r="BC81" s="3"/>
    </row>
    <row r="82" ht="19.5" customHeight="1">
      <c r="BC82" s="3"/>
    </row>
    <row r="83" ht="19.5" customHeight="1">
      <c r="BC83" s="3"/>
    </row>
    <row r="84" ht="19.5" customHeight="1">
      <c r="BC84" s="3"/>
    </row>
    <row r="85" ht="19.5" customHeight="1">
      <c r="BC85" s="3"/>
    </row>
    <row r="86" ht="19.5" customHeight="1">
      <c r="BC86" s="3"/>
    </row>
    <row r="87" ht="19.5" customHeight="1">
      <c r="BC87" s="3"/>
    </row>
    <row r="88" ht="19.5" customHeight="1">
      <c r="BC88" s="3"/>
    </row>
    <row r="89" ht="19.5" customHeight="1">
      <c r="BC89" s="3"/>
    </row>
    <row r="90" ht="19.5" customHeight="1">
      <c r="BC90" s="3"/>
    </row>
    <row r="91" ht="19.5" customHeight="1">
      <c r="BC91" s="3"/>
    </row>
    <row r="92" ht="19.5" customHeight="1">
      <c r="BC92" s="3"/>
    </row>
    <row r="93" ht="19.5" customHeight="1">
      <c r="BC93" s="3"/>
    </row>
    <row r="94" ht="19.5" customHeight="1">
      <c r="BC94" s="3"/>
    </row>
    <row r="95" ht="19.5" customHeight="1">
      <c r="BC95" s="3"/>
    </row>
    <row r="96" ht="19.5" customHeight="1">
      <c r="BC96" s="3"/>
    </row>
    <row r="97" ht="19.5" customHeight="1">
      <c r="BC97" s="3"/>
    </row>
    <row r="98" ht="19.5" customHeight="1">
      <c r="BC98" s="3"/>
    </row>
    <row r="99" ht="19.5" customHeight="1">
      <c r="BC99" s="3"/>
    </row>
    <row r="100" ht="19.5" customHeight="1">
      <c r="BC100" s="3"/>
    </row>
    <row r="101" ht="19.5" customHeight="1">
      <c r="BC101" s="3"/>
    </row>
    <row r="102" ht="19.5" customHeight="1">
      <c r="BC102" s="3"/>
    </row>
    <row r="103" ht="19.5" customHeight="1">
      <c r="BC103" s="3"/>
    </row>
    <row r="104" ht="19.5" customHeight="1">
      <c r="BC104" s="3"/>
    </row>
    <row r="105" ht="19.5" customHeight="1">
      <c r="BC105" s="3"/>
    </row>
    <row r="106" ht="19.5" customHeight="1">
      <c r="BC106" s="3"/>
    </row>
    <row r="107" ht="19.5" customHeight="1">
      <c r="BC107" s="3"/>
    </row>
    <row r="108" ht="19.5" customHeight="1">
      <c r="BC108" s="3"/>
    </row>
    <row r="109" ht="19.5" customHeight="1">
      <c r="BC109" s="3"/>
    </row>
    <row r="110" ht="19.5" customHeight="1">
      <c r="BC110" s="3"/>
    </row>
    <row r="111" ht="19.5" customHeight="1">
      <c r="BC111" s="3"/>
    </row>
    <row r="112" ht="19.5" customHeight="1">
      <c r="BC112" s="3"/>
    </row>
    <row r="113" ht="19.5" customHeight="1">
      <c r="BC113" s="3"/>
    </row>
    <row r="114" ht="19.5" customHeight="1">
      <c r="BC114" s="3"/>
    </row>
    <row r="115" ht="19.5" customHeight="1">
      <c r="BC115" s="3"/>
    </row>
    <row r="116" ht="19.5" customHeight="1">
      <c r="BC116" s="3"/>
    </row>
    <row r="117" ht="19.5" customHeight="1">
      <c r="BC117" s="3"/>
    </row>
    <row r="118" ht="19.5" customHeight="1">
      <c r="BC118" s="3"/>
    </row>
    <row r="119" ht="19.5" customHeight="1">
      <c r="BC119" s="3"/>
    </row>
    <row r="120" ht="19.5" customHeight="1">
      <c r="BC120" s="3"/>
    </row>
    <row r="121" ht="19.5" customHeight="1">
      <c r="BC121" s="3"/>
    </row>
    <row r="122" ht="19.5" customHeight="1">
      <c r="BC122" s="3"/>
    </row>
    <row r="123" ht="19.5" customHeight="1">
      <c r="BC123" s="3"/>
    </row>
    <row r="124" ht="19.5" customHeight="1">
      <c r="BC124" s="3"/>
    </row>
    <row r="125" ht="19.5" customHeight="1">
      <c r="BC125" s="3"/>
    </row>
    <row r="126" ht="19.5" customHeight="1">
      <c r="BC126" s="3"/>
    </row>
    <row r="127" ht="19.5" customHeight="1">
      <c r="BC127" s="3"/>
    </row>
    <row r="128" ht="19.5" customHeight="1">
      <c r="BC128" s="3"/>
    </row>
    <row r="129" ht="19.5" customHeight="1">
      <c r="BC129" s="3"/>
    </row>
    <row r="130" ht="19.5" customHeight="1">
      <c r="BC130" s="3"/>
    </row>
    <row r="131" ht="19.5" customHeight="1">
      <c r="BC131" s="3"/>
    </row>
    <row r="132" ht="19.5" customHeight="1">
      <c r="BC132" s="3"/>
    </row>
    <row r="133" ht="19.5" customHeight="1">
      <c r="BC133" s="3"/>
    </row>
    <row r="134" ht="19.5" customHeight="1">
      <c r="BC134" s="3"/>
    </row>
    <row r="135" ht="19.5" customHeight="1">
      <c r="BC135" s="3"/>
    </row>
    <row r="136" ht="19.5" customHeight="1">
      <c r="BC136" s="3"/>
    </row>
    <row r="137" ht="19.5" customHeight="1">
      <c r="BC137" s="3"/>
    </row>
    <row r="138" ht="19.5" customHeight="1">
      <c r="BC138" s="3"/>
    </row>
    <row r="139" ht="19.5" customHeight="1">
      <c r="BC139" s="3"/>
    </row>
    <row r="140" ht="19.5" customHeight="1">
      <c r="BC140" s="3"/>
    </row>
    <row r="141" ht="19.5" customHeight="1">
      <c r="BC141" s="3"/>
    </row>
    <row r="142" ht="19.5" customHeight="1">
      <c r="BC142" s="3"/>
    </row>
    <row r="143" ht="19.5" customHeight="1">
      <c r="BC143" s="3"/>
    </row>
    <row r="144" ht="19.5" customHeight="1">
      <c r="BC144" s="3"/>
    </row>
    <row r="145" ht="19.5" customHeight="1">
      <c r="BC145" s="3"/>
    </row>
    <row r="146" ht="19.5" customHeight="1">
      <c r="BC146" s="3"/>
    </row>
    <row r="147" ht="19.5" customHeight="1">
      <c r="BC147" s="3"/>
    </row>
    <row r="148" ht="19.5" customHeight="1">
      <c r="BC148" s="3"/>
    </row>
    <row r="149" ht="19.5" customHeight="1">
      <c r="BC149" s="3"/>
    </row>
    <row r="150" ht="19.5" customHeight="1">
      <c r="BC150" s="3"/>
    </row>
    <row r="151" ht="19.5" customHeight="1">
      <c r="BC151" s="3"/>
    </row>
    <row r="152" ht="19.5" customHeight="1">
      <c r="BC152" s="3"/>
    </row>
  </sheetData>
  <sheetProtection password="D2B1" sheet="1" selectLockedCells="1"/>
  <mergeCells count="84">
    <mergeCell ref="T30:V30"/>
    <mergeCell ref="J30:L30"/>
    <mergeCell ref="B25:I25"/>
    <mergeCell ref="B30:I30"/>
    <mergeCell ref="J28:L28"/>
    <mergeCell ref="C27:I27"/>
    <mergeCell ref="J27:L27"/>
    <mergeCell ref="M28:W28"/>
    <mergeCell ref="M27:W27"/>
    <mergeCell ref="C29:I29"/>
    <mergeCell ref="A24:A30"/>
    <mergeCell ref="B24:I24"/>
    <mergeCell ref="A22:D22"/>
    <mergeCell ref="E22:F22"/>
    <mergeCell ref="E19:F19"/>
    <mergeCell ref="J24:L24"/>
    <mergeCell ref="J29:L29"/>
    <mergeCell ref="A19:D19"/>
    <mergeCell ref="G22:I22"/>
    <mergeCell ref="B26:B29"/>
    <mergeCell ref="C28:I28"/>
    <mergeCell ref="B7:F7"/>
    <mergeCell ref="B9:F9"/>
    <mergeCell ref="B10:F10"/>
    <mergeCell ref="B11:F11"/>
    <mergeCell ref="B12:F12"/>
    <mergeCell ref="B14:F14"/>
    <mergeCell ref="E13:F13"/>
    <mergeCell ref="B13:D13"/>
    <mergeCell ref="A17:D17"/>
    <mergeCell ref="M30:S30"/>
    <mergeCell ref="M29:W29"/>
    <mergeCell ref="A3:A7"/>
    <mergeCell ref="A9:A14"/>
    <mergeCell ref="B3:F3"/>
    <mergeCell ref="B4:F4"/>
    <mergeCell ref="B5:F5"/>
    <mergeCell ref="B6:F6"/>
    <mergeCell ref="G14:I14"/>
    <mergeCell ref="C26:I26"/>
    <mergeCell ref="J14:Q14"/>
    <mergeCell ref="J17:L17"/>
    <mergeCell ref="J13:K13"/>
    <mergeCell ref="A18:D18"/>
    <mergeCell ref="E18:F18"/>
    <mergeCell ref="G17:I17"/>
    <mergeCell ref="G18:I18"/>
    <mergeCell ref="J18:L18"/>
    <mergeCell ref="E17:F17"/>
    <mergeCell ref="M24:W24"/>
    <mergeCell ref="M25:W25"/>
    <mergeCell ref="M26:W26"/>
    <mergeCell ref="J19:L19"/>
    <mergeCell ref="G19:I19"/>
    <mergeCell ref="J25:L25"/>
    <mergeCell ref="J26:L26"/>
    <mergeCell ref="Y25:AJ27"/>
    <mergeCell ref="J22:M22"/>
    <mergeCell ref="N22:Q22"/>
    <mergeCell ref="G10:I10"/>
    <mergeCell ref="J10:Q10"/>
    <mergeCell ref="G11:I11"/>
    <mergeCell ref="J11:Q11"/>
    <mergeCell ref="G12:I12"/>
    <mergeCell ref="J12:Q12"/>
    <mergeCell ref="G13:I13"/>
    <mergeCell ref="G5:I5"/>
    <mergeCell ref="G6:I6"/>
    <mergeCell ref="G7:I7"/>
    <mergeCell ref="J6:Q6"/>
    <mergeCell ref="J7:Q7"/>
    <mergeCell ref="G9:I9"/>
    <mergeCell ref="J9:M9"/>
    <mergeCell ref="N9:Q9"/>
    <mergeCell ref="A1:W2"/>
    <mergeCell ref="X1:Z2"/>
    <mergeCell ref="A20:N20"/>
    <mergeCell ref="Y24:AJ24"/>
    <mergeCell ref="O20:Q20"/>
    <mergeCell ref="J3:Q3"/>
    <mergeCell ref="J4:Q4"/>
    <mergeCell ref="J5:Q5"/>
    <mergeCell ref="G3:I3"/>
    <mergeCell ref="G4:I4"/>
  </mergeCells>
  <dataValidations count="13">
    <dataValidation type="custom" allowBlank="1" showInputMessage="1" showErrorMessage="1" errorTitle="エラー！" error="元号に対して年が不正です。&#10;&#10;明治→45年まで&#10;大正→15年まで&#10;昭和→64年まで" sqref="L13">
      <formula1>IF(J13="1 明治",L13&lt;=45,IF(J13="2 大正",L13&lt;=15,IF(J13="3 昭和",L13&lt;=64)))</formula1>
    </dataValidation>
    <dataValidation type="whole" allowBlank="1" showInputMessage="1" showErrorMessage="1" sqref="N17:N19">
      <formula1>1</formula1>
      <formula2>12</formula2>
    </dataValidation>
    <dataValidation type="whole" allowBlank="1" showInputMessage="1" showErrorMessage="1" sqref="P17:P19">
      <formula1>1</formula1>
      <formula2>31</formula2>
    </dataValidation>
    <dataValidation type="whole" operator="greaterThan" allowBlank="1" showInputMessage="1" showErrorMessage="1" promptTitle="注意！" prompt="西暦で入力してください！" errorTitle="エラー！" error="西暦で入力してください。&#10;（例）令和元年→2019年" sqref="J19:L19">
      <formula1>2000</formula1>
    </dataValidation>
    <dataValidation type="textLength" operator="equal" allowBlank="1" showInputMessage="1" showErrorMessage="1" errorTitle="エラー！" error="事業所番号は43で始まる10桁で入力してください。" sqref="J3:Q3">
      <formula1>10</formula1>
    </dataValidation>
    <dataValidation type="textLength" allowBlank="1" showInputMessage="1" showErrorMessage="1" errorTitle="エラー！" error="被保険者番号は　『介護保険被保険者証』　を確認の上、10桁で入力してください。" sqref="J10:Q10">
      <formula1>10</formula1>
      <formula2>10</formula2>
    </dataValidation>
    <dataValidation type="whole" allowBlank="1" showInputMessage="1" showErrorMessage="1" errorTitle="エラー！" error="月は、1から12まで" sqref="N13">
      <formula1>1</formula1>
      <formula2>12</formula2>
    </dataValidation>
    <dataValidation type="whole" allowBlank="1" showInputMessage="1" showErrorMessage="1" errorTitle="エラー！" error="日は、1から31まで" sqref="P13">
      <formula1>1</formula1>
      <formula2>31</formula2>
    </dataValidation>
    <dataValidation type="list" allowBlank="1" showInputMessage="1" showErrorMessage="1" sqref="J9:M9">
      <formula1>$BB$4:$BB$47</formula1>
    </dataValidation>
    <dataValidation type="list" allowBlank="1" showInputMessage="1" showErrorMessage="1" sqref="J13:K13">
      <formula1>$BD$3:$BD$5</formula1>
    </dataValidation>
    <dataValidation type="list" allowBlank="1" showInputMessage="1" showErrorMessage="1" sqref="J14:Q14">
      <formula1>$BE$3:$BE$4</formula1>
    </dataValidation>
    <dataValidation type="list" allowBlank="1" showInputMessage="1" showErrorMessage="1" sqref="J22:M22">
      <formula1>$BF$3:$BF$6</formula1>
    </dataValidation>
    <dataValidation type="whole" operator="greaterThan" allowBlank="1" showInputMessage="1" showErrorMessage="1" promptTitle="注意！" prompt="西暦で入力してください！" errorTitle="エラー！" error="西暦で入力してください。&#10;（例）令和元年→2019年" sqref="J17:L17 J18:L18">
      <formula1>2000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78"/>
  <sheetViews>
    <sheetView showGridLines="0" zoomScale="55" zoomScaleNormal="55" zoomScaleSheetLayoutView="55" zoomScalePageLayoutView="0" workbookViewId="0" topLeftCell="A1">
      <selection activeCell="W27" sqref="W27:AF29"/>
    </sheetView>
  </sheetViews>
  <sheetFormatPr defaultColWidth="4.140625" defaultRowHeight="19.5" customHeight="1"/>
  <cols>
    <col min="1" max="16384" width="4.140625" style="16" customWidth="1"/>
  </cols>
  <sheetData>
    <row r="1" spans="1:41" ht="19.5" customHeight="1">
      <c r="A1" s="216" t="s">
        <v>144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18"/>
      <c r="AO1" s="18"/>
    </row>
    <row r="2" spans="1:41" ht="19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18"/>
      <c r="AO2" s="18"/>
    </row>
    <row r="3" spans="1:41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8"/>
      <c r="AO3" s="18"/>
    </row>
    <row r="4" spans="1:41" ht="19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44">
        <f>G30</f>
      </c>
      <c r="AA4" s="144"/>
      <c r="AB4" s="144"/>
      <c r="AC4" s="144"/>
      <c r="AD4" s="111" t="s">
        <v>25</v>
      </c>
      <c r="AE4" s="111"/>
      <c r="AF4" s="144">
        <f>K30</f>
      </c>
      <c r="AG4" s="144"/>
      <c r="AH4" s="111" t="s">
        <v>145</v>
      </c>
      <c r="AI4" s="111"/>
      <c r="AJ4" s="111"/>
      <c r="AK4" s="18"/>
      <c r="AL4" s="18"/>
      <c r="AM4" s="18"/>
      <c r="AN4" s="20"/>
      <c r="AO4" s="20"/>
    </row>
    <row r="5" spans="1:4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0"/>
      <c r="U5" s="20"/>
      <c r="V5" s="20"/>
      <c r="W5" s="18"/>
      <c r="X5" s="18"/>
      <c r="Y5" s="18"/>
      <c r="Z5" s="144"/>
      <c r="AA5" s="144"/>
      <c r="AB5" s="144"/>
      <c r="AC5" s="144"/>
      <c r="AD5" s="111"/>
      <c r="AE5" s="111"/>
      <c r="AF5" s="144"/>
      <c r="AG5" s="144"/>
      <c r="AH5" s="111"/>
      <c r="AI5" s="111"/>
      <c r="AJ5" s="111"/>
      <c r="AK5" s="18"/>
      <c r="AL5" s="18"/>
      <c r="AM5" s="18"/>
      <c r="AN5" s="18"/>
      <c r="AO5" s="18"/>
    </row>
    <row r="6" spans="1:41" ht="19.5" customHeight="1">
      <c r="A6" s="18"/>
      <c r="B6" s="20"/>
      <c r="C6" s="20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0"/>
      <c r="S6" s="20"/>
      <c r="T6" s="20"/>
      <c r="U6" s="20"/>
      <c r="V6" s="20"/>
      <c r="W6" s="20"/>
      <c r="X6" s="20"/>
      <c r="Y6" s="20"/>
      <c r="Z6" s="111" t="s">
        <v>96</v>
      </c>
      <c r="AA6" s="111"/>
      <c r="AB6" s="111"/>
      <c r="AC6" s="111"/>
      <c r="AD6" s="111"/>
      <c r="AE6" s="143">
        <f>IF('入力フォーム'!N9="","",'入力フォーム'!N9)</f>
      </c>
      <c r="AF6" s="143"/>
      <c r="AG6" s="143"/>
      <c r="AH6" s="143"/>
      <c r="AI6" s="143"/>
      <c r="AJ6" s="143"/>
      <c r="AK6" s="119">
        <f>IF('入力フォーム'!J9="","",'入力フォーム'!J9)</f>
      </c>
      <c r="AL6" s="119"/>
      <c r="AM6" s="119"/>
      <c r="AN6" s="18"/>
      <c r="AO6" s="18"/>
    </row>
    <row r="7" spans="1:41" ht="19.5" customHeight="1">
      <c r="A7" s="18"/>
      <c r="B7" s="20"/>
      <c r="C7" s="20"/>
      <c r="D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"/>
      <c r="S7" s="20"/>
      <c r="T7" s="20"/>
      <c r="U7" s="20"/>
      <c r="V7" s="20"/>
      <c r="W7" s="20"/>
      <c r="X7" s="20"/>
      <c r="Y7" s="20"/>
      <c r="Z7" s="111"/>
      <c r="AA7" s="111"/>
      <c r="AB7" s="111"/>
      <c r="AC7" s="111"/>
      <c r="AD7" s="111"/>
      <c r="AE7" s="143"/>
      <c r="AF7" s="143"/>
      <c r="AG7" s="143"/>
      <c r="AH7" s="143"/>
      <c r="AI7" s="143"/>
      <c r="AJ7" s="143"/>
      <c r="AK7" s="119"/>
      <c r="AL7" s="119"/>
      <c r="AM7" s="119"/>
      <c r="AN7" s="18"/>
      <c r="AO7" s="18"/>
    </row>
    <row r="8" spans="1:41" ht="19.5" customHeight="1">
      <c r="A8" s="18"/>
      <c r="B8" s="20"/>
      <c r="C8" s="20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"/>
      <c r="S8" s="20"/>
      <c r="T8" s="20"/>
      <c r="U8" s="20"/>
      <c r="V8" s="20"/>
      <c r="W8" s="20"/>
      <c r="X8" s="20"/>
      <c r="Y8" s="20"/>
      <c r="Z8" s="20"/>
      <c r="AA8" s="20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9.5" customHeight="1">
      <c r="A9" s="118" t="s">
        <v>97</v>
      </c>
      <c r="B9" s="118"/>
      <c r="C9" s="145" t="s">
        <v>98</v>
      </c>
      <c r="D9" s="146"/>
      <c r="E9" s="146"/>
      <c r="F9" s="146"/>
      <c r="G9" s="147"/>
      <c r="H9" s="159">
        <f>IF('入力フォーム'!J10="","",'入力フォーム'!J10)</f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  <c r="U9" s="18"/>
      <c r="V9" s="118" t="s">
        <v>99</v>
      </c>
      <c r="W9" s="118"/>
      <c r="X9" s="145" t="s">
        <v>100</v>
      </c>
      <c r="Y9" s="146"/>
      <c r="Z9" s="146"/>
      <c r="AA9" s="147"/>
      <c r="AB9" s="151">
        <f>IF('入力フォーム'!J3="","",'入力フォーム'!J3)</f>
      </c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3"/>
      <c r="AN9" s="18"/>
      <c r="AO9" s="18"/>
    </row>
    <row r="10" spans="1:41" ht="19.5" customHeight="1">
      <c r="A10" s="118"/>
      <c r="B10" s="118"/>
      <c r="C10" s="148"/>
      <c r="D10" s="149"/>
      <c r="E10" s="149"/>
      <c r="F10" s="149"/>
      <c r="G10" s="150"/>
      <c r="H10" s="162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8"/>
      <c r="V10" s="118"/>
      <c r="W10" s="118"/>
      <c r="X10" s="148"/>
      <c r="Y10" s="149"/>
      <c r="Z10" s="149"/>
      <c r="AA10" s="150"/>
      <c r="AB10" s="154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6"/>
      <c r="AN10" s="20"/>
      <c r="AO10" s="20"/>
    </row>
    <row r="11" spans="1:41" ht="19.5" customHeight="1">
      <c r="A11" s="118"/>
      <c r="B11" s="118"/>
      <c r="C11" s="125" t="s">
        <v>146</v>
      </c>
      <c r="D11" s="125"/>
      <c r="E11" s="125"/>
      <c r="F11" s="125"/>
      <c r="G11" s="125"/>
      <c r="H11" s="125">
        <f>IF('入力フォーム'!J12="","",'入力フォーム'!J12)</f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8"/>
      <c r="V11" s="118"/>
      <c r="W11" s="118"/>
      <c r="X11" s="125" t="s">
        <v>147</v>
      </c>
      <c r="Y11" s="125"/>
      <c r="Z11" s="125"/>
      <c r="AA11" s="125"/>
      <c r="AB11" s="126">
        <f>IF('入力フォーム'!J4="","",'入力フォーム'!J4)</f>
      </c>
      <c r="AC11" s="127"/>
      <c r="AD11" s="127"/>
      <c r="AE11" s="127"/>
      <c r="AF11" s="127"/>
      <c r="AG11" s="127"/>
      <c r="AH11" s="127"/>
      <c r="AI11" s="127"/>
      <c r="AJ11" s="127"/>
      <c r="AK11" s="127"/>
      <c r="AL11" s="123"/>
      <c r="AM11" s="124"/>
      <c r="AN11" s="18"/>
      <c r="AO11" s="18"/>
    </row>
    <row r="12" spans="1:41" ht="19.5" customHeight="1">
      <c r="A12" s="118"/>
      <c r="B12" s="118"/>
      <c r="C12" s="125"/>
      <c r="D12" s="125"/>
      <c r="E12" s="125"/>
      <c r="F12" s="125"/>
      <c r="G12" s="12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8"/>
      <c r="V12" s="118"/>
      <c r="W12" s="118"/>
      <c r="X12" s="125"/>
      <c r="Y12" s="125"/>
      <c r="Z12" s="125"/>
      <c r="AA12" s="125"/>
      <c r="AB12" s="128"/>
      <c r="AC12" s="129"/>
      <c r="AD12" s="129"/>
      <c r="AE12" s="129"/>
      <c r="AF12" s="129"/>
      <c r="AG12" s="129"/>
      <c r="AH12" s="129"/>
      <c r="AI12" s="129"/>
      <c r="AJ12" s="129"/>
      <c r="AK12" s="129"/>
      <c r="AL12" s="119"/>
      <c r="AM12" s="120"/>
      <c r="AN12" s="18"/>
      <c r="AO12" s="18"/>
    </row>
    <row r="13" spans="1:41" ht="19.5" customHeight="1">
      <c r="A13" s="118"/>
      <c r="B13" s="118"/>
      <c r="C13" s="125"/>
      <c r="D13" s="125"/>
      <c r="E13" s="125"/>
      <c r="F13" s="125"/>
      <c r="G13" s="125"/>
      <c r="H13" s="112">
        <f>IF('入力フォーム'!J11="","",'入力フォーム'!J11)</f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8"/>
      <c r="V13" s="118"/>
      <c r="W13" s="118"/>
      <c r="X13" s="125"/>
      <c r="Y13" s="125"/>
      <c r="Z13" s="125"/>
      <c r="AA13" s="125"/>
      <c r="AB13" s="128"/>
      <c r="AC13" s="129"/>
      <c r="AD13" s="129"/>
      <c r="AE13" s="129"/>
      <c r="AF13" s="129"/>
      <c r="AG13" s="129"/>
      <c r="AH13" s="129"/>
      <c r="AI13" s="129"/>
      <c r="AJ13" s="129"/>
      <c r="AK13" s="129"/>
      <c r="AL13" s="119"/>
      <c r="AM13" s="120"/>
      <c r="AN13" s="18"/>
      <c r="AO13" s="18"/>
    </row>
    <row r="14" spans="1:41" ht="19.5" customHeight="1">
      <c r="A14" s="118"/>
      <c r="B14" s="118"/>
      <c r="C14" s="125"/>
      <c r="D14" s="125"/>
      <c r="E14" s="125"/>
      <c r="F14" s="125"/>
      <c r="G14" s="125"/>
      <c r="H14" s="112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8"/>
      <c r="V14" s="118"/>
      <c r="W14" s="118"/>
      <c r="X14" s="125"/>
      <c r="Y14" s="125"/>
      <c r="Z14" s="125"/>
      <c r="AA14" s="125"/>
      <c r="AB14" s="128"/>
      <c r="AC14" s="129"/>
      <c r="AD14" s="129"/>
      <c r="AE14" s="129"/>
      <c r="AF14" s="129"/>
      <c r="AG14" s="129"/>
      <c r="AH14" s="129"/>
      <c r="AI14" s="129"/>
      <c r="AJ14" s="129"/>
      <c r="AK14" s="129"/>
      <c r="AL14" s="119"/>
      <c r="AM14" s="120"/>
      <c r="AN14" s="18"/>
      <c r="AO14" s="18"/>
    </row>
    <row r="15" spans="1:41" ht="19.5" customHeight="1">
      <c r="A15" s="118"/>
      <c r="B15" s="118"/>
      <c r="C15" s="125"/>
      <c r="D15" s="125"/>
      <c r="E15" s="125"/>
      <c r="F15" s="125"/>
      <c r="G15" s="125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8"/>
      <c r="V15" s="118"/>
      <c r="W15" s="118"/>
      <c r="X15" s="125"/>
      <c r="Y15" s="125"/>
      <c r="Z15" s="125"/>
      <c r="AA15" s="125"/>
      <c r="AB15" s="128"/>
      <c r="AC15" s="129"/>
      <c r="AD15" s="129"/>
      <c r="AE15" s="129"/>
      <c r="AF15" s="129"/>
      <c r="AG15" s="129"/>
      <c r="AH15" s="129"/>
      <c r="AI15" s="129"/>
      <c r="AJ15" s="129"/>
      <c r="AK15" s="129"/>
      <c r="AL15" s="119" t="s">
        <v>101</v>
      </c>
      <c r="AM15" s="120"/>
      <c r="AN15" s="18"/>
      <c r="AO15" s="18"/>
    </row>
    <row r="16" spans="1:41" ht="19.5" customHeight="1">
      <c r="A16" s="118"/>
      <c r="B16" s="118"/>
      <c r="C16" s="125"/>
      <c r="D16" s="125"/>
      <c r="E16" s="125"/>
      <c r="F16" s="125"/>
      <c r="G16" s="125"/>
      <c r="H16" s="11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18"/>
      <c r="V16" s="118"/>
      <c r="W16" s="118"/>
      <c r="X16" s="125"/>
      <c r="Y16" s="125"/>
      <c r="Z16" s="125"/>
      <c r="AA16" s="125"/>
      <c r="AB16" s="128"/>
      <c r="AC16" s="129"/>
      <c r="AD16" s="129"/>
      <c r="AE16" s="129"/>
      <c r="AF16" s="129"/>
      <c r="AG16" s="129"/>
      <c r="AH16" s="129"/>
      <c r="AI16" s="129"/>
      <c r="AJ16" s="129"/>
      <c r="AK16" s="129"/>
      <c r="AL16" s="119"/>
      <c r="AM16" s="120"/>
      <c r="AN16" s="18"/>
      <c r="AO16" s="18"/>
    </row>
    <row r="17" spans="1:41" ht="19.5" customHeight="1">
      <c r="A17" s="118"/>
      <c r="B17" s="118"/>
      <c r="C17" s="125"/>
      <c r="D17" s="125"/>
      <c r="E17" s="125"/>
      <c r="F17" s="125"/>
      <c r="G17" s="125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8"/>
      <c r="V17" s="118"/>
      <c r="W17" s="118"/>
      <c r="X17" s="125"/>
      <c r="Y17" s="125"/>
      <c r="Z17" s="125"/>
      <c r="AA17" s="125"/>
      <c r="AB17" s="130"/>
      <c r="AC17" s="131"/>
      <c r="AD17" s="131"/>
      <c r="AE17" s="131"/>
      <c r="AF17" s="131"/>
      <c r="AG17" s="131"/>
      <c r="AH17" s="131"/>
      <c r="AI17" s="131"/>
      <c r="AJ17" s="131"/>
      <c r="AK17" s="131"/>
      <c r="AL17" s="121"/>
      <c r="AM17" s="122"/>
      <c r="AN17" s="18"/>
      <c r="AO17" s="18"/>
    </row>
    <row r="18" spans="1:41" ht="19.5" customHeight="1">
      <c r="A18" s="118"/>
      <c r="B18" s="118"/>
      <c r="C18" s="125"/>
      <c r="D18" s="125"/>
      <c r="E18" s="125"/>
      <c r="F18" s="125"/>
      <c r="G18" s="12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U18" s="20"/>
      <c r="V18" s="118"/>
      <c r="W18" s="118"/>
      <c r="X18" s="125" t="s">
        <v>104</v>
      </c>
      <c r="Y18" s="125"/>
      <c r="Z18" s="125"/>
      <c r="AA18" s="125"/>
      <c r="AB18" s="111" t="s">
        <v>105</v>
      </c>
      <c r="AC18" s="111"/>
      <c r="AD18" s="180">
        <f>IF('入力フォーム'!J5="","",'入力フォーム'!J5)</f>
      </c>
      <c r="AE18" s="181"/>
      <c r="AF18" s="181"/>
      <c r="AG18" s="181"/>
      <c r="AH18" s="181"/>
      <c r="AI18" s="181"/>
      <c r="AJ18" s="181"/>
      <c r="AK18" s="181"/>
      <c r="AL18" s="181"/>
      <c r="AM18" s="182"/>
      <c r="AN18" s="18"/>
      <c r="AO18" s="18"/>
    </row>
    <row r="19" spans="1:41" ht="19.5" customHeight="1">
      <c r="A19" s="118"/>
      <c r="B19" s="118"/>
      <c r="C19" s="125" t="s">
        <v>102</v>
      </c>
      <c r="D19" s="125"/>
      <c r="E19" s="125"/>
      <c r="F19" s="125"/>
      <c r="G19" s="125"/>
      <c r="H19" s="132" t="str">
        <f>IF('入力フォーム'!J13="","1 明治　2 大正　3 昭和",'入力フォーム'!J13)</f>
        <v>1 明治　2 大正　3 昭和</v>
      </c>
      <c r="I19" s="123"/>
      <c r="J19" s="123"/>
      <c r="K19" s="123"/>
      <c r="L19" s="123"/>
      <c r="M19" s="123"/>
      <c r="N19" s="123"/>
      <c r="O19" s="123"/>
      <c r="P19" s="124"/>
      <c r="Q19" s="118" t="s">
        <v>103</v>
      </c>
      <c r="R19" s="134" t="str">
        <f>IF('入力フォーム'!J14="","1 男　　　2 女",'入力フォーム'!J14)</f>
        <v>1 男　　　2 女</v>
      </c>
      <c r="S19" s="135"/>
      <c r="T19" s="136"/>
      <c r="U19" s="20"/>
      <c r="V19" s="118"/>
      <c r="W19" s="118"/>
      <c r="X19" s="125"/>
      <c r="Y19" s="125"/>
      <c r="Z19" s="125"/>
      <c r="AA19" s="125"/>
      <c r="AB19" s="111"/>
      <c r="AC19" s="111"/>
      <c r="AD19" s="183"/>
      <c r="AE19" s="184"/>
      <c r="AF19" s="184"/>
      <c r="AG19" s="184"/>
      <c r="AH19" s="184"/>
      <c r="AI19" s="184"/>
      <c r="AJ19" s="184"/>
      <c r="AK19" s="184"/>
      <c r="AL19" s="184"/>
      <c r="AM19" s="185"/>
      <c r="AN19" s="18"/>
      <c r="AO19" s="18"/>
    </row>
    <row r="20" spans="1:41" ht="19.5" customHeight="1">
      <c r="A20" s="118"/>
      <c r="B20" s="118"/>
      <c r="C20" s="125"/>
      <c r="D20" s="125"/>
      <c r="E20" s="125"/>
      <c r="F20" s="125"/>
      <c r="G20" s="125"/>
      <c r="H20" s="133"/>
      <c r="I20" s="121"/>
      <c r="J20" s="121"/>
      <c r="K20" s="121"/>
      <c r="L20" s="121"/>
      <c r="M20" s="121"/>
      <c r="N20" s="121"/>
      <c r="O20" s="121"/>
      <c r="P20" s="122"/>
      <c r="Q20" s="118"/>
      <c r="R20" s="137"/>
      <c r="S20" s="138"/>
      <c r="T20" s="139"/>
      <c r="U20" s="20"/>
      <c r="V20" s="118"/>
      <c r="W20" s="118"/>
      <c r="X20" s="125"/>
      <c r="Y20" s="125"/>
      <c r="Z20" s="125"/>
      <c r="AA20" s="125"/>
      <c r="AB20" s="186">
        <f>IF('入力フォーム'!J6="","",'入力フォーム'!J6)</f>
      </c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8"/>
      <c r="AN20" s="18"/>
      <c r="AO20" s="18"/>
    </row>
    <row r="21" spans="1:41" ht="19.5" customHeight="1">
      <c r="A21" s="118"/>
      <c r="B21" s="118"/>
      <c r="C21" s="125"/>
      <c r="D21" s="125"/>
      <c r="E21" s="125"/>
      <c r="F21" s="125"/>
      <c r="G21" s="125"/>
      <c r="H21" s="111">
        <f>IF('入力フォーム'!L13="","",'入力フォーム'!L13)</f>
      </c>
      <c r="I21" s="111"/>
      <c r="J21" s="111" t="s">
        <v>95</v>
      </c>
      <c r="K21" s="111">
        <f>IF('入力フォーム'!N13="","",'入力フォーム'!N13)</f>
      </c>
      <c r="L21" s="111"/>
      <c r="M21" s="111" t="s">
        <v>106</v>
      </c>
      <c r="N21" s="111">
        <f>IF('入力フォーム'!P13="","",'入力フォーム'!P13)</f>
      </c>
      <c r="O21" s="111"/>
      <c r="P21" s="111" t="s">
        <v>107</v>
      </c>
      <c r="Q21" s="118"/>
      <c r="R21" s="137"/>
      <c r="S21" s="138"/>
      <c r="T21" s="139"/>
      <c r="U21" s="20"/>
      <c r="V21" s="118"/>
      <c r="W21" s="118"/>
      <c r="X21" s="125"/>
      <c r="Y21" s="125"/>
      <c r="Z21" s="125"/>
      <c r="AA21" s="125"/>
      <c r="AB21" s="189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1"/>
      <c r="AN21" s="18"/>
      <c r="AO21" s="18"/>
    </row>
    <row r="22" spans="1:41" ht="19.5" customHeight="1">
      <c r="A22" s="118"/>
      <c r="B22" s="118"/>
      <c r="C22" s="125"/>
      <c r="D22" s="125"/>
      <c r="E22" s="125"/>
      <c r="F22" s="125"/>
      <c r="G22" s="125"/>
      <c r="H22" s="111"/>
      <c r="I22" s="111"/>
      <c r="J22" s="111"/>
      <c r="K22" s="111"/>
      <c r="L22" s="111"/>
      <c r="M22" s="111"/>
      <c r="N22" s="111"/>
      <c r="O22" s="111"/>
      <c r="P22" s="111"/>
      <c r="Q22" s="118"/>
      <c r="R22" s="140"/>
      <c r="S22" s="141"/>
      <c r="T22" s="142"/>
      <c r="U22" s="20"/>
      <c r="V22" s="118"/>
      <c r="W22" s="118"/>
      <c r="X22" s="125"/>
      <c r="Y22" s="125"/>
      <c r="Z22" s="125"/>
      <c r="AA22" s="125"/>
      <c r="AB22" s="189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1"/>
      <c r="AN22" s="18"/>
      <c r="AO22" s="18"/>
    </row>
    <row r="23" spans="1:41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20"/>
      <c r="U23" s="20"/>
      <c r="V23" s="118"/>
      <c r="W23" s="118"/>
      <c r="X23" s="125"/>
      <c r="Y23" s="125"/>
      <c r="Z23" s="125"/>
      <c r="AA23" s="125"/>
      <c r="AB23" s="192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4"/>
      <c r="AN23" s="18"/>
      <c r="AO23" s="18"/>
    </row>
    <row r="24" spans="1:4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"/>
      <c r="U24" s="20"/>
      <c r="V24" s="118"/>
      <c r="W24" s="118"/>
      <c r="X24" s="125"/>
      <c r="Y24" s="125"/>
      <c r="Z24" s="125"/>
      <c r="AA24" s="125"/>
      <c r="AB24" s="111" t="s">
        <v>108</v>
      </c>
      <c r="AC24" s="111"/>
      <c r="AD24" s="111"/>
      <c r="AE24" s="111"/>
      <c r="AF24" s="111"/>
      <c r="AG24" s="145">
        <f>IF('入力フォーム'!J7="","",'入力フォーム'!J7)</f>
      </c>
      <c r="AH24" s="146"/>
      <c r="AI24" s="146"/>
      <c r="AJ24" s="146"/>
      <c r="AK24" s="146"/>
      <c r="AL24" s="146"/>
      <c r="AM24" s="147"/>
      <c r="AN24" s="18"/>
      <c r="AO24" s="18"/>
    </row>
    <row r="25" spans="1:41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"/>
      <c r="U25" s="20"/>
      <c r="V25" s="118"/>
      <c r="W25" s="118"/>
      <c r="X25" s="125"/>
      <c r="Y25" s="125"/>
      <c r="Z25" s="125"/>
      <c r="AA25" s="125"/>
      <c r="AB25" s="111"/>
      <c r="AC25" s="111"/>
      <c r="AD25" s="111"/>
      <c r="AE25" s="111"/>
      <c r="AF25" s="111"/>
      <c r="AG25" s="148"/>
      <c r="AH25" s="149"/>
      <c r="AI25" s="149"/>
      <c r="AJ25" s="149"/>
      <c r="AK25" s="149"/>
      <c r="AL25" s="149"/>
      <c r="AM25" s="150"/>
      <c r="AN25" s="18"/>
      <c r="AO25" s="18"/>
    </row>
    <row r="26" spans="1:41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0"/>
      <c r="V26" s="20"/>
      <c r="W26" s="20"/>
      <c r="X26" s="20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9.5" customHeight="1">
      <c r="A27" s="111" t="s">
        <v>109</v>
      </c>
      <c r="B27" s="111"/>
      <c r="C27" s="111"/>
      <c r="D27" s="111"/>
      <c r="E27" s="111"/>
      <c r="F27" s="111"/>
      <c r="G27" s="111">
        <f>IF('入力フォーム'!J17="","",'入力フォーム'!J17)</f>
      </c>
      <c r="H27" s="111"/>
      <c r="I27" s="111"/>
      <c r="J27" s="111" t="s">
        <v>25</v>
      </c>
      <c r="K27" s="157">
        <f>IF('入力フォーム'!N17="","",'入力フォーム'!N17)</f>
      </c>
      <c r="L27" s="157"/>
      <c r="M27" s="111" t="s">
        <v>26</v>
      </c>
      <c r="N27" s="157">
        <f>IF('入力フォーム'!P17="","",'入力フォーム'!P17)</f>
      </c>
      <c r="O27" s="157"/>
      <c r="P27" s="111" t="s">
        <v>27</v>
      </c>
      <c r="Q27" s="111" t="s">
        <v>110</v>
      </c>
      <c r="R27" s="111"/>
      <c r="S27" s="111"/>
      <c r="T27" s="111"/>
      <c r="U27" s="111"/>
      <c r="V27" s="111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18" t="s">
        <v>111</v>
      </c>
      <c r="AH27" s="118"/>
      <c r="AI27" s="196" t="s">
        <v>112</v>
      </c>
      <c r="AJ27" s="197"/>
      <c r="AK27" s="197"/>
      <c r="AL27" s="197"/>
      <c r="AM27" s="198"/>
      <c r="AN27" s="214" t="s">
        <v>113</v>
      </c>
      <c r="AO27" s="214"/>
    </row>
    <row r="28" spans="1:41" ht="19.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57"/>
      <c r="L28" s="157"/>
      <c r="M28" s="111"/>
      <c r="N28" s="157"/>
      <c r="O28" s="157"/>
      <c r="P28" s="111"/>
      <c r="Q28" s="111"/>
      <c r="R28" s="111"/>
      <c r="S28" s="111"/>
      <c r="T28" s="111"/>
      <c r="U28" s="111"/>
      <c r="V28" s="111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18"/>
      <c r="AH28" s="118"/>
      <c r="AI28" s="199"/>
      <c r="AJ28" s="200"/>
      <c r="AK28" s="200"/>
      <c r="AL28" s="200"/>
      <c r="AM28" s="201"/>
      <c r="AN28" s="214"/>
      <c r="AO28" s="214"/>
    </row>
    <row r="29" spans="1:41" ht="19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57"/>
      <c r="L29" s="157"/>
      <c r="M29" s="111"/>
      <c r="N29" s="157"/>
      <c r="O29" s="157"/>
      <c r="P29" s="111"/>
      <c r="Q29" s="111"/>
      <c r="R29" s="111"/>
      <c r="S29" s="111"/>
      <c r="T29" s="111"/>
      <c r="U29" s="111"/>
      <c r="V29" s="111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18"/>
      <c r="AH29" s="118"/>
      <c r="AI29" s="199"/>
      <c r="AJ29" s="200"/>
      <c r="AK29" s="200"/>
      <c r="AL29" s="200"/>
      <c r="AM29" s="201"/>
      <c r="AN29" s="214"/>
      <c r="AO29" s="214"/>
    </row>
    <row r="30" spans="1:41" ht="19.5" customHeight="1">
      <c r="A30" s="111" t="s">
        <v>114</v>
      </c>
      <c r="B30" s="111"/>
      <c r="C30" s="111"/>
      <c r="D30" s="111"/>
      <c r="E30" s="111"/>
      <c r="F30" s="111"/>
      <c r="G30" s="111">
        <f>IF('入力フォーム'!J18="","",'入力フォーム'!J18)</f>
      </c>
      <c r="H30" s="111"/>
      <c r="I30" s="111"/>
      <c r="J30" s="111" t="s">
        <v>25</v>
      </c>
      <c r="K30" s="157">
        <f>IF('入力フォーム'!N18="","",'入力フォーム'!N18)</f>
      </c>
      <c r="L30" s="157"/>
      <c r="M30" s="111" t="s">
        <v>26</v>
      </c>
      <c r="N30" s="157">
        <f>IF('入力フォーム'!P18="","",'入力フォーム'!P18)</f>
      </c>
      <c r="O30" s="157"/>
      <c r="P30" s="111" t="s">
        <v>27</v>
      </c>
      <c r="Q30" s="111" t="s">
        <v>115</v>
      </c>
      <c r="R30" s="111"/>
      <c r="S30" s="111"/>
      <c r="T30" s="111"/>
      <c r="U30" s="111"/>
      <c r="V30" s="111"/>
      <c r="W30" s="111">
        <f>IF('入力フォーム'!J19="","",'入力フォーム'!J19)</f>
      </c>
      <c r="X30" s="111"/>
      <c r="Y30" s="111"/>
      <c r="Z30" s="111" t="s">
        <v>25</v>
      </c>
      <c r="AA30" s="157">
        <f>IF('入力フォーム'!N19="","",'入力フォーム'!N19)</f>
      </c>
      <c r="AB30" s="157"/>
      <c r="AC30" s="111" t="s">
        <v>26</v>
      </c>
      <c r="AD30" s="157">
        <f>IF('入力フォーム'!P19="","",'入力フォーム'!P19)</f>
      </c>
      <c r="AE30" s="157"/>
      <c r="AF30" s="111" t="s">
        <v>27</v>
      </c>
      <c r="AG30" s="118"/>
      <c r="AH30" s="118"/>
      <c r="AI30" s="199"/>
      <c r="AJ30" s="200"/>
      <c r="AK30" s="200"/>
      <c r="AL30" s="200"/>
      <c r="AM30" s="201"/>
      <c r="AN30" s="214"/>
      <c r="AO30" s="214"/>
    </row>
    <row r="31" spans="1:41" ht="19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57"/>
      <c r="L31" s="157"/>
      <c r="M31" s="111"/>
      <c r="N31" s="157"/>
      <c r="O31" s="157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57"/>
      <c r="AB31" s="157"/>
      <c r="AC31" s="111"/>
      <c r="AD31" s="157"/>
      <c r="AE31" s="157"/>
      <c r="AF31" s="111"/>
      <c r="AG31" s="118"/>
      <c r="AH31" s="118"/>
      <c r="AI31" s="199"/>
      <c r="AJ31" s="200"/>
      <c r="AK31" s="200"/>
      <c r="AL31" s="200"/>
      <c r="AM31" s="201"/>
      <c r="AN31" s="214"/>
      <c r="AO31" s="214"/>
    </row>
    <row r="32" spans="1:41" ht="19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57"/>
      <c r="L32" s="157"/>
      <c r="M32" s="111"/>
      <c r="N32" s="157"/>
      <c r="O32" s="157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57"/>
      <c r="AB32" s="157"/>
      <c r="AC32" s="111"/>
      <c r="AD32" s="157"/>
      <c r="AE32" s="157"/>
      <c r="AF32" s="111"/>
      <c r="AG32" s="118"/>
      <c r="AH32" s="118"/>
      <c r="AI32" s="202"/>
      <c r="AJ32" s="203"/>
      <c r="AK32" s="203"/>
      <c r="AL32" s="203"/>
      <c r="AM32" s="204"/>
      <c r="AN32" s="214"/>
      <c r="AO32" s="214"/>
    </row>
    <row r="33" spans="1:41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1"/>
      <c r="AL33" s="21"/>
      <c r="AM33" s="21"/>
      <c r="AN33" s="214"/>
      <c r="AO33" s="214"/>
    </row>
    <row r="34" spans="1:41" ht="19.5" customHeight="1">
      <c r="A34" s="111" t="s">
        <v>116</v>
      </c>
      <c r="B34" s="111"/>
      <c r="C34" s="111"/>
      <c r="D34" s="111"/>
      <c r="E34" s="111"/>
      <c r="F34" s="111"/>
      <c r="G34" s="111" t="s">
        <v>117</v>
      </c>
      <c r="H34" s="111"/>
      <c r="I34" s="111"/>
      <c r="J34" s="111"/>
      <c r="K34" s="111"/>
      <c r="L34" s="111" t="str">
        <f>IF('入力フォーム'!J22="","1 在宅　　2 施設　・　1 新規　　2 継続",'入力フォーム'!J22)</f>
        <v>1 在宅　　2 施設　・　1 新規　　2 継続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 t="s">
        <v>118</v>
      </c>
      <c r="Z34" s="111"/>
      <c r="AA34" s="111"/>
      <c r="AB34" s="111"/>
      <c r="AC34" s="111"/>
      <c r="AD34" s="205">
        <f>'入力フォーム'!N22</f>
      </c>
      <c r="AE34" s="206"/>
      <c r="AF34" s="206"/>
      <c r="AG34" s="206"/>
      <c r="AH34" s="206"/>
      <c r="AI34" s="206"/>
      <c r="AJ34" s="207"/>
      <c r="AK34" s="111" t="s">
        <v>119</v>
      </c>
      <c r="AL34" s="111"/>
      <c r="AM34" s="111"/>
      <c r="AN34" s="214"/>
      <c r="AO34" s="214"/>
    </row>
    <row r="35" spans="1:41" ht="19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208"/>
      <c r="AE35" s="209"/>
      <c r="AF35" s="209"/>
      <c r="AG35" s="209"/>
      <c r="AH35" s="209"/>
      <c r="AI35" s="209"/>
      <c r="AJ35" s="210"/>
      <c r="AK35" s="111"/>
      <c r="AL35" s="111"/>
      <c r="AM35" s="111"/>
      <c r="AN35" s="214"/>
      <c r="AO35" s="214"/>
    </row>
    <row r="36" spans="1:41" ht="19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211"/>
      <c r="AE36" s="212"/>
      <c r="AF36" s="212"/>
      <c r="AG36" s="212"/>
      <c r="AH36" s="212"/>
      <c r="AI36" s="212"/>
      <c r="AJ36" s="213"/>
      <c r="AK36" s="111"/>
      <c r="AL36" s="111"/>
      <c r="AM36" s="111"/>
      <c r="AN36" s="214"/>
      <c r="AO36" s="214"/>
    </row>
    <row r="37" spans="1:41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214"/>
      <c r="AO37" s="214"/>
    </row>
    <row r="38" spans="1:41" ht="19.5" customHeight="1">
      <c r="A38" s="118" t="s">
        <v>120</v>
      </c>
      <c r="B38" s="118"/>
      <c r="C38" s="111" t="s">
        <v>121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 t="s">
        <v>122</v>
      </c>
      <c r="S38" s="111"/>
      <c r="T38" s="111"/>
      <c r="U38" s="111"/>
      <c r="V38" s="111"/>
      <c r="W38" s="111" t="s">
        <v>123</v>
      </c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214"/>
      <c r="AO38" s="214"/>
    </row>
    <row r="39" spans="1:41" ht="19.5" customHeight="1">
      <c r="A39" s="118"/>
      <c r="B39" s="118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214"/>
      <c r="AO39" s="214"/>
    </row>
    <row r="40" spans="1:41" ht="19.5" customHeight="1">
      <c r="A40" s="118"/>
      <c r="B40" s="118"/>
      <c r="C40" s="167" t="s">
        <v>124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  <c r="R40" s="166">
        <f>IF('入力フォーム'!J25="","",'入力フォーム'!J25)</f>
      </c>
      <c r="S40" s="166"/>
      <c r="T40" s="166"/>
      <c r="U40" s="166"/>
      <c r="V40" s="166"/>
      <c r="W40" s="179">
        <f>IF('入力フォーム'!M25="","",'入力フォーム'!M25)</f>
      </c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214"/>
      <c r="AO40" s="214"/>
    </row>
    <row r="41" spans="1:41" ht="19.5" customHeight="1">
      <c r="A41" s="118"/>
      <c r="B41" s="118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2"/>
      <c r="R41" s="166"/>
      <c r="S41" s="166"/>
      <c r="T41" s="166"/>
      <c r="U41" s="166"/>
      <c r="V41" s="166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214"/>
      <c r="AO41" s="214"/>
    </row>
    <row r="42" spans="1:41" ht="19.5" customHeight="1">
      <c r="A42" s="118"/>
      <c r="B42" s="118"/>
      <c r="C42" s="118" t="s">
        <v>125</v>
      </c>
      <c r="D42" s="118"/>
      <c r="E42" s="158" t="s">
        <v>126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73">
        <f>IF('入力フォーム'!J26="","",'入力フォーム'!J26)</f>
      </c>
      <c r="S42" s="174"/>
      <c r="T42" s="174"/>
      <c r="U42" s="174"/>
      <c r="V42" s="175"/>
      <c r="W42" s="179">
        <f>IF('入力フォーム'!M26="","",'入力フォーム'!M26)</f>
      </c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214"/>
      <c r="AO42" s="214"/>
    </row>
    <row r="43" spans="1:41" ht="19.5" customHeight="1">
      <c r="A43" s="118"/>
      <c r="B43" s="118"/>
      <c r="C43" s="118"/>
      <c r="D43" s="11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76"/>
      <c r="S43" s="177"/>
      <c r="T43" s="177"/>
      <c r="U43" s="177"/>
      <c r="V43" s="178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214"/>
      <c r="AO43" s="214"/>
    </row>
    <row r="44" spans="1:41" ht="19.5" customHeight="1">
      <c r="A44" s="118"/>
      <c r="B44" s="118"/>
      <c r="C44" s="118"/>
      <c r="D44" s="118"/>
      <c r="E44" s="158" t="s">
        <v>127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73">
        <f>IF('入力フォーム'!J27="","",'入力フォーム'!J27)</f>
      </c>
      <c r="S44" s="174"/>
      <c r="T44" s="174"/>
      <c r="U44" s="174"/>
      <c r="V44" s="175"/>
      <c r="W44" s="179">
        <f>IF('入力フォーム'!M27="","",'入力フォーム'!M27)</f>
      </c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214"/>
      <c r="AO44" s="214"/>
    </row>
    <row r="45" spans="1:41" ht="19.5" customHeight="1">
      <c r="A45" s="118"/>
      <c r="B45" s="118"/>
      <c r="C45" s="118"/>
      <c r="D45" s="11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76"/>
      <c r="S45" s="177"/>
      <c r="T45" s="177"/>
      <c r="U45" s="177"/>
      <c r="V45" s="178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214"/>
      <c r="AO45" s="214"/>
    </row>
    <row r="46" spans="1:41" ht="19.5" customHeight="1">
      <c r="A46" s="118"/>
      <c r="B46" s="118"/>
      <c r="C46" s="118"/>
      <c r="D46" s="118"/>
      <c r="E46" s="158" t="s">
        <v>128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73">
        <f>IF('入力フォーム'!J28="","",'入力フォーム'!J28)</f>
      </c>
      <c r="S46" s="174"/>
      <c r="T46" s="174"/>
      <c r="U46" s="174"/>
      <c r="V46" s="175"/>
      <c r="W46" s="179">
        <f>IF('入力フォーム'!M28="","",'入力フォーム'!M28)</f>
      </c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214"/>
      <c r="AO46" s="214"/>
    </row>
    <row r="47" spans="1:41" ht="19.5" customHeight="1">
      <c r="A47" s="118"/>
      <c r="B47" s="118"/>
      <c r="C47" s="118"/>
      <c r="D47" s="11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76"/>
      <c r="S47" s="177"/>
      <c r="T47" s="177"/>
      <c r="U47" s="177"/>
      <c r="V47" s="178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214"/>
      <c r="AO47" s="214"/>
    </row>
    <row r="48" spans="1:41" ht="19.5" customHeight="1">
      <c r="A48" s="118"/>
      <c r="B48" s="118"/>
      <c r="C48" s="118"/>
      <c r="D48" s="118"/>
      <c r="E48" s="158" t="s">
        <v>129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73">
        <f>IF('入力フォーム'!J29="","",'入力フォーム'!J29)</f>
      </c>
      <c r="S48" s="174"/>
      <c r="T48" s="174"/>
      <c r="U48" s="174"/>
      <c r="V48" s="175"/>
      <c r="W48" s="179">
        <f>IF('入力フォーム'!M29="","",'入力フォーム'!M29)</f>
      </c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214"/>
      <c r="AO48" s="214"/>
    </row>
    <row r="49" spans="1:41" ht="19.5" customHeight="1">
      <c r="A49" s="118"/>
      <c r="B49" s="118"/>
      <c r="C49" s="118"/>
      <c r="D49" s="11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76"/>
      <c r="S49" s="177"/>
      <c r="T49" s="177"/>
      <c r="U49" s="177"/>
      <c r="V49" s="178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214"/>
      <c r="AO49" s="214"/>
    </row>
    <row r="50" spans="1:41" ht="19.5" customHeight="1">
      <c r="A50" s="118"/>
      <c r="B50" s="118"/>
      <c r="C50" s="111" t="s">
        <v>130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66">
        <f>'入力フォーム'!J30</f>
      </c>
      <c r="S50" s="166"/>
      <c r="T50" s="166"/>
      <c r="U50" s="166"/>
      <c r="V50" s="166"/>
      <c r="W50" s="111" t="s">
        <v>131</v>
      </c>
      <c r="X50" s="111"/>
      <c r="Y50" s="111"/>
      <c r="Z50" s="111"/>
      <c r="AA50" s="111"/>
      <c r="AB50" s="111"/>
      <c r="AC50" s="111"/>
      <c r="AD50" s="173">
        <f>'入力フォーム'!T30</f>
      </c>
      <c r="AE50" s="174"/>
      <c r="AF50" s="174"/>
      <c r="AG50" s="174"/>
      <c r="AH50" s="174"/>
      <c r="AI50" s="174"/>
      <c r="AJ50" s="175"/>
      <c r="AK50" s="111" t="s">
        <v>119</v>
      </c>
      <c r="AL50" s="111"/>
      <c r="AM50" s="111"/>
      <c r="AN50" s="214"/>
      <c r="AO50" s="214"/>
    </row>
    <row r="51" spans="1:41" ht="19.5" customHeight="1">
      <c r="A51" s="118"/>
      <c r="B51" s="118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66"/>
      <c r="S51" s="166"/>
      <c r="T51" s="166"/>
      <c r="U51" s="166"/>
      <c r="V51" s="166"/>
      <c r="W51" s="111"/>
      <c r="X51" s="111"/>
      <c r="Y51" s="111"/>
      <c r="Z51" s="111"/>
      <c r="AA51" s="111"/>
      <c r="AB51" s="111"/>
      <c r="AC51" s="111"/>
      <c r="AD51" s="176"/>
      <c r="AE51" s="177"/>
      <c r="AF51" s="177"/>
      <c r="AG51" s="177"/>
      <c r="AH51" s="177"/>
      <c r="AI51" s="177"/>
      <c r="AJ51" s="178"/>
      <c r="AK51" s="111"/>
      <c r="AL51" s="111"/>
      <c r="AM51" s="111"/>
      <c r="AN51" s="214"/>
      <c r="AO51" s="214"/>
    </row>
    <row r="52" spans="1:41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22"/>
      <c r="AO52" s="22"/>
    </row>
    <row r="53" spans="1:41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18" t="s">
        <v>132</v>
      </c>
      <c r="V53" s="118"/>
      <c r="W53" s="158" t="s">
        <v>133</v>
      </c>
      <c r="X53" s="158"/>
      <c r="Y53" s="158"/>
      <c r="Z53" s="158"/>
      <c r="AA53" s="158"/>
      <c r="AB53" s="158"/>
      <c r="AC53" s="158"/>
      <c r="AD53" s="166">
        <f>AD34</f>
      </c>
      <c r="AE53" s="166"/>
      <c r="AF53" s="166"/>
      <c r="AG53" s="166"/>
      <c r="AH53" s="166"/>
      <c r="AI53" s="166"/>
      <c r="AJ53" s="166"/>
      <c r="AK53" s="132" t="s">
        <v>119</v>
      </c>
      <c r="AL53" s="123"/>
      <c r="AM53" s="124"/>
      <c r="AN53" s="22"/>
      <c r="AO53" s="22"/>
    </row>
    <row r="54" spans="1:41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18"/>
      <c r="V54" s="118"/>
      <c r="W54" s="158"/>
      <c r="X54" s="158"/>
      <c r="Y54" s="158"/>
      <c r="Z54" s="158"/>
      <c r="AA54" s="158"/>
      <c r="AB54" s="158"/>
      <c r="AC54" s="158"/>
      <c r="AD54" s="166"/>
      <c r="AE54" s="166"/>
      <c r="AF54" s="166"/>
      <c r="AG54" s="166"/>
      <c r="AH54" s="166"/>
      <c r="AI54" s="166"/>
      <c r="AJ54" s="166"/>
      <c r="AK54" s="133"/>
      <c r="AL54" s="121"/>
      <c r="AM54" s="122"/>
      <c r="AN54" s="23"/>
      <c r="AO54" s="20"/>
    </row>
    <row r="55" spans="1:41" s="17" customFormat="1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18"/>
      <c r="V55" s="118"/>
      <c r="W55" s="158" t="s">
        <v>120</v>
      </c>
      <c r="X55" s="158"/>
      <c r="Y55" s="158"/>
      <c r="Z55" s="158"/>
      <c r="AA55" s="158"/>
      <c r="AB55" s="158"/>
      <c r="AC55" s="158"/>
      <c r="AD55" s="166">
        <f>AD50</f>
      </c>
      <c r="AE55" s="166"/>
      <c r="AF55" s="166"/>
      <c r="AG55" s="166"/>
      <c r="AH55" s="166"/>
      <c r="AI55" s="166"/>
      <c r="AJ55" s="166"/>
      <c r="AK55" s="132" t="s">
        <v>119</v>
      </c>
      <c r="AL55" s="123"/>
      <c r="AM55" s="124"/>
      <c r="AN55" s="20"/>
      <c r="AO55" s="20"/>
    </row>
    <row r="56" spans="1:41" s="17" customFormat="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18"/>
      <c r="V56" s="118"/>
      <c r="W56" s="158"/>
      <c r="X56" s="158"/>
      <c r="Y56" s="158"/>
      <c r="Z56" s="158"/>
      <c r="AA56" s="158"/>
      <c r="AB56" s="158"/>
      <c r="AC56" s="158"/>
      <c r="AD56" s="166"/>
      <c r="AE56" s="166"/>
      <c r="AF56" s="166"/>
      <c r="AG56" s="166"/>
      <c r="AH56" s="166"/>
      <c r="AI56" s="166"/>
      <c r="AJ56" s="166"/>
      <c r="AK56" s="133"/>
      <c r="AL56" s="121"/>
      <c r="AM56" s="122"/>
      <c r="AN56" s="20"/>
      <c r="AO56" s="20"/>
    </row>
    <row r="57" spans="1:41" s="17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18"/>
      <c r="V57" s="118"/>
      <c r="W57" s="158" t="s">
        <v>134</v>
      </c>
      <c r="X57" s="158"/>
      <c r="Y57" s="158"/>
      <c r="Z57" s="158"/>
      <c r="AA57" s="158"/>
      <c r="AB57" s="158"/>
      <c r="AC57" s="158"/>
      <c r="AD57" s="166">
        <f>IF(SUM(AD53:AJ56)=0,"",ROUNDDOWN(SUM(AD53:AJ56)*Sheet2!G11,0))</f>
      </c>
      <c r="AE57" s="166"/>
      <c r="AF57" s="166"/>
      <c r="AG57" s="166"/>
      <c r="AH57" s="166"/>
      <c r="AI57" s="166"/>
      <c r="AJ57" s="166"/>
      <c r="AK57" s="132" t="s">
        <v>119</v>
      </c>
      <c r="AL57" s="123"/>
      <c r="AM57" s="124"/>
      <c r="AN57" s="20"/>
      <c r="AO57" s="20"/>
    </row>
    <row r="58" spans="1:41" s="17" customFormat="1" ht="19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18"/>
      <c r="V58" s="118"/>
      <c r="W58" s="158"/>
      <c r="X58" s="158"/>
      <c r="Y58" s="158"/>
      <c r="Z58" s="158"/>
      <c r="AA58" s="158"/>
      <c r="AB58" s="158"/>
      <c r="AC58" s="158"/>
      <c r="AD58" s="166"/>
      <c r="AE58" s="166"/>
      <c r="AF58" s="166"/>
      <c r="AG58" s="166"/>
      <c r="AH58" s="166"/>
      <c r="AI58" s="166"/>
      <c r="AJ58" s="166"/>
      <c r="AK58" s="133"/>
      <c r="AL58" s="121"/>
      <c r="AM58" s="122"/>
      <c r="AN58" s="20"/>
      <c r="AO58" s="20"/>
    </row>
    <row r="59" spans="1:41" s="17" customFormat="1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18"/>
      <c r="V59" s="118"/>
      <c r="W59" s="158" t="s">
        <v>135</v>
      </c>
      <c r="X59" s="158"/>
      <c r="Y59" s="158"/>
      <c r="Z59" s="158"/>
      <c r="AA59" s="158"/>
      <c r="AB59" s="158"/>
      <c r="AC59" s="158"/>
      <c r="AD59" s="166">
        <f>IF(SUM(AD53:AJ58)=0,"",SUM(AD53:AJ58))</f>
      </c>
      <c r="AE59" s="166"/>
      <c r="AF59" s="166"/>
      <c r="AG59" s="166"/>
      <c r="AH59" s="166"/>
      <c r="AI59" s="166"/>
      <c r="AJ59" s="166"/>
      <c r="AK59" s="132" t="s">
        <v>119</v>
      </c>
      <c r="AL59" s="123"/>
      <c r="AM59" s="124"/>
      <c r="AN59" s="20"/>
      <c r="AO59" s="20"/>
    </row>
    <row r="60" spans="1:41" s="17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18"/>
      <c r="V60" s="118"/>
      <c r="W60" s="158"/>
      <c r="X60" s="158"/>
      <c r="Y60" s="158"/>
      <c r="Z60" s="158"/>
      <c r="AA60" s="158"/>
      <c r="AB60" s="158"/>
      <c r="AC60" s="158"/>
      <c r="AD60" s="166"/>
      <c r="AE60" s="166"/>
      <c r="AF60" s="166"/>
      <c r="AG60" s="166"/>
      <c r="AH60" s="166"/>
      <c r="AI60" s="166"/>
      <c r="AJ60" s="166"/>
      <c r="AK60" s="133"/>
      <c r="AL60" s="121"/>
      <c r="AM60" s="122"/>
      <c r="AN60" s="20"/>
      <c r="AO60" s="20"/>
    </row>
    <row r="61" spans="1:41" s="17" customFormat="1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s="17" customFormat="1" ht="19.5" customHeight="1">
      <c r="A62" s="215" t="s">
        <v>136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18"/>
      <c r="AO62" s="20"/>
    </row>
    <row r="63" spans="1:41" s="17" customFormat="1" ht="19.5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18"/>
      <c r="AO63" s="20"/>
    </row>
    <row r="64" spans="1:41" s="17" customFormat="1" ht="19.5" customHeight="1">
      <c r="A64" s="20"/>
      <c r="B64" s="111"/>
      <c r="C64" s="111"/>
      <c r="D64" s="111"/>
      <c r="E64" s="111"/>
      <c r="F64" s="111"/>
      <c r="G64" s="111"/>
      <c r="H64" s="111" t="s">
        <v>137</v>
      </c>
      <c r="I64" s="111"/>
      <c r="J64" s="111"/>
      <c r="K64" s="111"/>
      <c r="L64" s="111"/>
      <c r="M64" s="111"/>
      <c r="N64" s="111" t="s">
        <v>138</v>
      </c>
      <c r="O64" s="111"/>
      <c r="P64" s="111"/>
      <c r="Q64" s="111"/>
      <c r="R64" s="111"/>
      <c r="S64" s="11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s="17" customFormat="1" ht="19.5" customHeight="1">
      <c r="A65" s="2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s="17" customFormat="1" ht="19.5" customHeight="1">
      <c r="A66" s="20"/>
      <c r="B66" s="111" t="s">
        <v>139</v>
      </c>
      <c r="C66" s="111"/>
      <c r="D66" s="111"/>
      <c r="E66" s="111"/>
      <c r="F66" s="111"/>
      <c r="G66" s="111"/>
      <c r="H66" s="111" t="s">
        <v>140</v>
      </c>
      <c r="I66" s="111"/>
      <c r="J66" s="111"/>
      <c r="K66" s="111"/>
      <c r="L66" s="111"/>
      <c r="M66" s="111"/>
      <c r="N66" s="111" t="s">
        <v>141</v>
      </c>
      <c r="O66" s="111"/>
      <c r="P66" s="111"/>
      <c r="Q66" s="111"/>
      <c r="R66" s="111"/>
      <c r="S66" s="111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s="17" customFormat="1" ht="19.5" customHeight="1">
      <c r="A67" s="2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s="17" customFormat="1" ht="19.5" customHeight="1">
      <c r="A68" s="20"/>
      <c r="B68" s="111" t="s">
        <v>142</v>
      </c>
      <c r="C68" s="111"/>
      <c r="D68" s="111"/>
      <c r="E68" s="111"/>
      <c r="F68" s="111"/>
      <c r="G68" s="111"/>
      <c r="H68" s="111" t="s">
        <v>141</v>
      </c>
      <c r="I68" s="111"/>
      <c r="J68" s="111"/>
      <c r="K68" s="111"/>
      <c r="L68" s="111"/>
      <c r="M68" s="111"/>
      <c r="N68" s="111" t="s">
        <v>143</v>
      </c>
      <c r="O68" s="111"/>
      <c r="P68" s="111"/>
      <c r="Q68" s="111"/>
      <c r="R68" s="111"/>
      <c r="S68" s="111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s="17" customFormat="1" ht="19.5" customHeight="1">
      <c r="A69" s="2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s="17" customFormat="1" ht="19.5" customHeight="1">
      <c r="A70" s="217" t="s">
        <v>148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0"/>
      <c r="AO70" s="20"/>
    </row>
    <row r="71" spans="1:41" s="17" customFormat="1" ht="19.5" customHeigh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0"/>
      <c r="AO71" s="20"/>
    </row>
    <row r="72" spans="1:41" s="17" customFormat="1" ht="19.5" customHeight="1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0"/>
      <c r="AO72" s="20"/>
    </row>
    <row r="73" spans="1:41" s="17" customFormat="1" ht="19.5" customHeight="1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0"/>
      <c r="AO73" s="20"/>
    </row>
    <row r="74" spans="1:41" s="17" customFormat="1" ht="19.5" customHeight="1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0"/>
      <c r="AO74" s="20"/>
    </row>
    <row r="75" spans="1:41" ht="19.5" customHeight="1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18"/>
      <c r="AO75" s="18"/>
    </row>
    <row r="76" spans="1:41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30"/>
      <c r="AN76" s="18"/>
      <c r="AO76" s="18"/>
    </row>
    <row r="77" spans="1:41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1:41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43" t="str">
        <f>"熊本県国保連合会提出用"&amp;'入力フォーム'!X1</f>
        <v>熊本県国保連合会提出用Ver.1.1.1</v>
      </c>
      <c r="AO78" s="18"/>
    </row>
  </sheetData>
  <sheetProtection password="D2B1" sheet="1" objects="1" scenarios="1" selectLockedCells="1"/>
  <mergeCells count="118">
    <mergeCell ref="W46:AM47"/>
    <mergeCell ref="W48:AM49"/>
    <mergeCell ref="AK50:AM51"/>
    <mergeCell ref="AD50:AJ51"/>
    <mergeCell ref="W50:AC51"/>
    <mergeCell ref="AK53:AM54"/>
    <mergeCell ref="W53:AC54"/>
    <mergeCell ref="AK55:AM56"/>
    <mergeCell ref="AK57:AM58"/>
    <mergeCell ref="AN27:AO51"/>
    <mergeCell ref="A62:AM63"/>
    <mergeCell ref="A1:AM2"/>
    <mergeCell ref="A70:AM75"/>
    <mergeCell ref="AK59:AM60"/>
    <mergeCell ref="AD53:AJ54"/>
    <mergeCell ref="AD55:AJ56"/>
    <mergeCell ref="AD57:AJ58"/>
    <mergeCell ref="AD59:AJ60"/>
    <mergeCell ref="U53:V60"/>
    <mergeCell ref="AK34:AM36"/>
    <mergeCell ref="Y34:AC36"/>
    <mergeCell ref="AD34:AJ36"/>
    <mergeCell ref="W30:Y32"/>
    <mergeCell ref="Z30:Z32"/>
    <mergeCell ref="AA30:AB32"/>
    <mergeCell ref="AC30:AC32"/>
    <mergeCell ref="AD30:AE32"/>
    <mergeCell ref="AG24:AM25"/>
    <mergeCell ref="AD18:AM19"/>
    <mergeCell ref="AB20:AM23"/>
    <mergeCell ref="X18:AA25"/>
    <mergeCell ref="AF30:AF32"/>
    <mergeCell ref="W27:AF29"/>
    <mergeCell ref="AI27:AM32"/>
    <mergeCell ref="AG27:AH32"/>
    <mergeCell ref="W55:AC56"/>
    <mergeCell ref="W57:AC58"/>
    <mergeCell ref="W59:AC60"/>
    <mergeCell ref="R50:V51"/>
    <mergeCell ref="R38:V39"/>
    <mergeCell ref="W38:AM39"/>
    <mergeCell ref="W40:AM41"/>
    <mergeCell ref="W42:AM43"/>
    <mergeCell ref="W44:AM45"/>
    <mergeCell ref="R42:V43"/>
    <mergeCell ref="R46:V47"/>
    <mergeCell ref="R48:V49"/>
    <mergeCell ref="C50:Q51"/>
    <mergeCell ref="A38:B51"/>
    <mergeCell ref="C42:D49"/>
    <mergeCell ref="E46:Q47"/>
    <mergeCell ref="E48:Q49"/>
    <mergeCell ref="H68:M69"/>
    <mergeCell ref="K30:L32"/>
    <mergeCell ref="N30:O32"/>
    <mergeCell ref="N64:S65"/>
    <mergeCell ref="N66:S67"/>
    <mergeCell ref="N68:S69"/>
    <mergeCell ref="R40:V41"/>
    <mergeCell ref="C40:Q41"/>
    <mergeCell ref="B68:G69"/>
    <mergeCell ref="R44:V45"/>
    <mergeCell ref="B66:G67"/>
    <mergeCell ref="E42:Q43"/>
    <mergeCell ref="E44:Q45"/>
    <mergeCell ref="C38:Q39"/>
    <mergeCell ref="A9:B22"/>
    <mergeCell ref="B64:G65"/>
    <mergeCell ref="H64:M65"/>
    <mergeCell ref="H66:M67"/>
    <mergeCell ref="H9:T10"/>
    <mergeCell ref="H11:T12"/>
    <mergeCell ref="Z6:AD7"/>
    <mergeCell ref="C19:G22"/>
    <mergeCell ref="J27:J29"/>
    <mergeCell ref="J30:J32"/>
    <mergeCell ref="M27:M29"/>
    <mergeCell ref="M30:M32"/>
    <mergeCell ref="Q27:V29"/>
    <mergeCell ref="K27:L29"/>
    <mergeCell ref="N27:O29"/>
    <mergeCell ref="J21:J22"/>
    <mergeCell ref="AE6:AJ7"/>
    <mergeCell ref="AK6:AM7"/>
    <mergeCell ref="Z4:AC5"/>
    <mergeCell ref="AD4:AE5"/>
    <mergeCell ref="AF4:AG5"/>
    <mergeCell ref="C11:G18"/>
    <mergeCell ref="AH4:AJ5"/>
    <mergeCell ref="C9:G10"/>
    <mergeCell ref="X9:AA10"/>
    <mergeCell ref="AB9:AM10"/>
    <mergeCell ref="P21:P22"/>
    <mergeCell ref="N21:O22"/>
    <mergeCell ref="AB18:AC19"/>
    <mergeCell ref="H19:P20"/>
    <mergeCell ref="Q19:Q22"/>
    <mergeCell ref="P27:P29"/>
    <mergeCell ref="R19:T22"/>
    <mergeCell ref="H13:T18"/>
    <mergeCell ref="V9:W25"/>
    <mergeCell ref="AL15:AM17"/>
    <mergeCell ref="AL11:AM14"/>
    <mergeCell ref="AB24:AF25"/>
    <mergeCell ref="K21:L22"/>
    <mergeCell ref="X11:AA17"/>
    <mergeCell ref="H21:I22"/>
    <mergeCell ref="AB11:AK17"/>
    <mergeCell ref="M21:M22"/>
    <mergeCell ref="A27:F29"/>
    <mergeCell ref="A30:F32"/>
    <mergeCell ref="G34:K36"/>
    <mergeCell ref="P30:P32"/>
    <mergeCell ref="Q30:V32"/>
    <mergeCell ref="A34:F36"/>
    <mergeCell ref="G27:I29"/>
    <mergeCell ref="G30:I32"/>
    <mergeCell ref="L34:X36"/>
  </mergeCells>
  <printOptions/>
  <pageMargins left="0.5905511811023623" right="0.5905511811023623" top="0.5905511811023623" bottom="0.1968503937007874" header="0.3937007874015748" footer="0.1968503937007874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熊本県国保連合会</dc:creator>
  <cp:keywords/>
  <dc:description/>
  <cp:lastModifiedBy>熊本県国保連合会</cp:lastModifiedBy>
  <cp:lastPrinted>2019-06-14T06:20:42Z</cp:lastPrinted>
  <dcterms:created xsi:type="dcterms:W3CDTF">2019-05-13T02:39:30Z</dcterms:created>
  <dcterms:modified xsi:type="dcterms:W3CDTF">2019-06-14T06:21:25Z</dcterms:modified>
  <cp:category/>
  <cp:version/>
  <cp:contentType/>
  <cp:contentStatus/>
</cp:coreProperties>
</file>